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3"/>
  </bookViews>
  <sheets>
    <sheet name="CPD_080829" sheetId="1" r:id="rId1"/>
    <sheet name="RepSumXLS" sheetId="2" r:id="rId2"/>
    <sheet name="Rebalancing_0807" sheetId="3" r:id="rId3"/>
    <sheet name="Rebalancing_0801" sheetId="4" r:id="rId4"/>
    <sheet name="Rebalancing_0707" sheetId="5" r:id="rId5"/>
    <sheet name="Cumuloss" sheetId="6" r:id="rId6"/>
  </sheets>
  <definedNames/>
  <calcPr fullCalcOnLoad="1"/>
</workbook>
</file>

<file path=xl/sharedStrings.xml><?xml version="1.0" encoding="utf-8"?>
<sst xmlns="http://schemas.openxmlformats.org/spreadsheetml/2006/main" count="725" uniqueCount="341">
  <si>
    <t>Name</t>
  </si>
  <si>
    <t>Weighting</t>
  </si>
  <si>
    <t>Ticker</t>
  </si>
  <si>
    <t>Query</t>
  </si>
  <si>
    <t>HIMIClass</t>
  </si>
  <si>
    <t>RepSumIndex</t>
  </si>
  <si>
    <t>YTW</t>
  </si>
  <si>
    <t>ModDur</t>
  </si>
  <si>
    <t>PseudoCon</t>
  </si>
  <si>
    <t>DBRS</t>
  </si>
  <si>
    <t>Trading Volume</t>
  </si>
  <si>
    <t>BANK OF MONTREAL PFD SER 6 CL B</t>
  </si>
  <si>
    <t>BMO.PR.I</t>
  </si>
  <si>
    <t>OpRet</t>
  </si>
  <si>
    <t>BANK OF MONTREAL PFD 4.5% SER 13</t>
  </si>
  <si>
    <t>BMO.PR.J</t>
  </si>
  <si>
    <t>PerpDis</t>
  </si>
  <si>
    <t>BANK OF MONTREAL PFD 5.2% SER 16</t>
  </si>
  <si>
    <t>BMO.PR.M</t>
  </si>
  <si>
    <t>FixReset</t>
  </si>
  <si>
    <t>BANK OF NOVA SCOTIA 5.25% PFD SER16</t>
  </si>
  <si>
    <t>BNS.PR.N</t>
  </si>
  <si>
    <t>BK OF NOVA SCOITA 5% SERIES 18</t>
  </si>
  <si>
    <t>BNS.PR.P</t>
  </si>
  <si>
    <t>BANK OF NOVA SCOTIA 5% SER 20 26OCT13</t>
  </si>
  <si>
    <t>BNS.PR.Q</t>
  </si>
  <si>
    <t>CANADIAN IMPERIAL BANK COMM 5.3%</t>
  </si>
  <si>
    <t>CM.PR.A</t>
  </si>
  <si>
    <t>CANADIAN IMPERIAL BANK COMM SER 30 CL-A</t>
  </si>
  <si>
    <t>CM.PR.H</t>
  </si>
  <si>
    <t>CANADIAN IMPERIAL BANK PFD 4.700% SER 31</t>
  </si>
  <si>
    <t>CM.PR.I</t>
  </si>
  <si>
    <t>FORTIS INC. PFD 5.2500% SERIES G</t>
  </si>
  <si>
    <t>FTS.PR.G</t>
  </si>
  <si>
    <t>HSBC BANK CANADA 5.0% SERIES D PFD</t>
  </si>
  <si>
    <t>HSB.PR.D</t>
  </si>
  <si>
    <t>ROYAL BANK OF CANADA PFD 4.7% SER. AB</t>
  </si>
  <si>
    <t>RY.PR.B</t>
  </si>
  <si>
    <t>ROYAL BANK OF CANADA 1ST PFD SER W CONV</t>
  </si>
  <si>
    <t>RY.PR.W</t>
  </si>
  <si>
    <t>TORONTO DOMINION PFD SERIES M</t>
  </si>
  <si>
    <t>TD.PR.M</t>
  </si>
  <si>
    <t>TORONTO-DOMINION PFD SERIES O 4.85%</t>
  </si>
  <si>
    <t>TD.PR.O</t>
  </si>
  <si>
    <t>TORONTO DOMINION 5% SERIES S (+160BP)</t>
  </si>
  <si>
    <t>TD.PR.S</t>
  </si>
  <si>
    <t>MANULIFE FINANCIAL CORP CL A SER 3 PFD</t>
  </si>
  <si>
    <t>MFC.PR.C</t>
  </si>
  <si>
    <t>NATIONAL BANK OF CANADA 1ST PFD SERIES 15</t>
  </si>
  <si>
    <t>NA.PR.K</t>
  </si>
  <si>
    <t>NATIONAL BANK OF CANADA PFD 6% SER 20</t>
  </si>
  <si>
    <t>NA.PR.M</t>
  </si>
  <si>
    <t>NATIONAL BANK OF CAN IST PFD SER 21</t>
  </si>
  <si>
    <t>NA.PR.N</t>
  </si>
  <si>
    <t>SUN LIFE FINANCIAL PFD SERIES 4</t>
  </si>
  <si>
    <t>SLF.PR.D</t>
  </si>
  <si>
    <t>CANADA LIFE PFD 6.25% SER.B</t>
  </si>
  <si>
    <t>CL.PR.B</t>
  </si>
  <si>
    <t>PerpPrem</t>
  </si>
  <si>
    <t>GREAT WEST LIFECO INC 5.20% SER G</t>
  </si>
  <si>
    <t>GWO.PR.G</t>
  </si>
  <si>
    <t>GREAT WEST LIFECO SERIES H PFD</t>
  </si>
  <si>
    <t>GWO.PR.H</t>
  </si>
  <si>
    <t>GREAT WEST LIFECO INC 1ST PFD SER I 4.50</t>
  </si>
  <si>
    <t>GWO.PR.I</t>
  </si>
  <si>
    <t>MANULIFE FINANCIAL CORP CL A PFD SER 1</t>
  </si>
  <si>
    <t>MFC.PR.A</t>
  </si>
  <si>
    <t>MANULIFE FINANCIAL CORP PFD CL A SER 2</t>
  </si>
  <si>
    <t>MFC.PR.B</t>
  </si>
  <si>
    <t>POWER FINANCIAL 5.25% SERIES E</t>
  </si>
  <si>
    <t>PWF.PR.F</t>
  </si>
  <si>
    <t>POWER FINANCIAL PFD 6% SER I</t>
  </si>
  <si>
    <t>PWF.PR.I</t>
  </si>
  <si>
    <t>POWER FINANCIAL CORP 4.95% SER K PFD</t>
  </si>
  <si>
    <t>PWF.PR.K</t>
  </si>
  <si>
    <t>SUN LIFE FINANCIAL INC CL A PFD SER 1</t>
  </si>
  <si>
    <t>SLF.PR.A</t>
  </si>
  <si>
    <t>SUN LIFE FINANCIAL INC CL A SER 2 CUM PF</t>
  </si>
  <si>
    <t>SLF.PR.B</t>
  </si>
  <si>
    <t>IGM FINANCIAL INC 5.75% N/C SER A PFD</t>
  </si>
  <si>
    <t>IGM.PR.A</t>
  </si>
  <si>
    <t>POWER CORP. 5.35% PREF SER B</t>
  </si>
  <si>
    <t>POW.PR.B</t>
  </si>
  <si>
    <t>POWER CORP. 5.8% PREF SER C</t>
  </si>
  <si>
    <t>POW.PR.C</t>
  </si>
  <si>
    <t>POWER CORP CDA 5.0% 1ST PFD SER D</t>
  </si>
  <si>
    <t>POW.PR.D</t>
  </si>
  <si>
    <t>ATCO LTD PFD 5.75% SERIES 3 CUM. RED.</t>
  </si>
  <si>
    <t>ACO.PR.A</t>
  </si>
  <si>
    <t>BROOKFIELD ASSET MGMT SER 12 PFD</t>
  </si>
  <si>
    <t>BAM.PR.J</t>
  </si>
  <si>
    <t>BROOKFIELD FINANCIAL SERIES 13 PREFERRED</t>
  </si>
  <si>
    <t>BAM.PR.K</t>
  </si>
  <si>
    <t>Query: Brookfield Asset?</t>
  </si>
  <si>
    <t>Floater</t>
  </si>
  <si>
    <t>BROOKFIELD ASSET MGMT INC CUM CL A SER 1</t>
  </si>
  <si>
    <t>BAM.PR.N</t>
  </si>
  <si>
    <t>Query: Series 18?</t>
  </si>
  <si>
    <t>BCE INC PFD 5.45 SERIES AA</t>
  </si>
  <si>
    <t>BCE.PR.A</t>
  </si>
  <si>
    <t>FixFloat</t>
  </si>
  <si>
    <t>BCE INC PFD 5.54 SERIES AC</t>
  </si>
  <si>
    <t>BCE.PR.C</t>
  </si>
  <si>
    <t>BCE INC. 5.55% PREF - SERIES 19</t>
  </si>
  <si>
    <t>BCE.PR.I</t>
  </si>
  <si>
    <t>Query: Ser 19 was BC.PR.C, BCE.PR.I now pays 4.65%</t>
  </si>
  <si>
    <t>ENBRIDGE INC 5.5% SER A PREF</t>
  </si>
  <si>
    <t>ENB.PR.A</t>
  </si>
  <si>
    <t>TRANS-CANADA PIPELINE PFD SERIES Y</t>
  </si>
  <si>
    <t>TCA.PR.Y</t>
  </si>
  <si>
    <t>DUNDEE WEALTH MANAGEMENT INC CUM RED SER 1 FST</t>
  </si>
  <si>
    <t>DW.PR.A</t>
  </si>
  <si>
    <t>GEORGE WESTON 5.8% PREF SER 1</t>
  </si>
  <si>
    <t>WN.PR.A</t>
  </si>
  <si>
    <t>GEORGE WESTON 5.15% CUM RED SER 2 PFD</t>
  </si>
  <si>
    <t>WN.PR.B</t>
  </si>
  <si>
    <t>GEORGE WESTON LTD 5.2% SERIES IV</t>
  </si>
  <si>
    <t>WN.PR.D</t>
  </si>
  <si>
    <t>BROOKFIELD PROPERTIES 6% SERIES F PFD</t>
  </si>
  <si>
    <t>BPO.PR.F</t>
  </si>
  <si>
    <t>BROOKFIELD PROPERTIES 5.75% SER H</t>
  </si>
  <si>
    <t>BPO.PR.H</t>
  </si>
  <si>
    <t>BROOKFIELD PROPERTIES SERIES I PFD</t>
  </si>
  <si>
    <t>BPO.PR.I</t>
  </si>
  <si>
    <t>FORTIS INC CONV/CALL PRFD SER E</t>
  </si>
  <si>
    <t>FTS.PR.E</t>
  </si>
  <si>
    <t>YPG HOLDINGS INC 4.25% 1ST PRF 31/03/20</t>
  </si>
  <si>
    <t>YPG.PR.A</t>
  </si>
  <si>
    <t>HIMI</t>
  </si>
  <si>
    <t>Yield</t>
  </si>
  <si>
    <t>MD</t>
  </si>
  <si>
    <t>2007</t>
  </si>
  <si>
    <t>2008</t>
  </si>
  <si>
    <t>Pfd-1</t>
  </si>
  <si>
    <t>Pfd-2</t>
  </si>
  <si>
    <t>Pfd-3</t>
  </si>
  <si>
    <t xml:space="preserve">Report Summary </t>
  </si>
  <si>
    <t xml:space="preserve"> Ticker</t>
  </si>
  <si>
    <t xml:space="preserve"> Bid</t>
  </si>
  <si>
    <t xml:space="preserve"> Ask</t>
  </si>
  <si>
    <t xml:space="preserve"> Dividend Rate</t>
  </si>
  <si>
    <t xml:space="preserve"> Next ex-Date</t>
  </si>
  <si>
    <t xml:space="preserve"> Yield-to-Worst (at Bid)</t>
  </si>
  <si>
    <t xml:space="preserve"> DBRS Rating</t>
  </si>
  <si>
    <t xml:space="preserve"> Average Trading Value</t>
  </si>
  <si>
    <t xml:space="preserve"> Modified Duration - YTW</t>
  </si>
  <si>
    <t xml:space="preserve"> Pseudo-Convexity (YTW) </t>
  </si>
  <si>
    <t>Pfd-2(low)</t>
  </si>
  <si>
    <t>ALB.PR.A</t>
  </si>
  <si>
    <t>ASC.PR.A</t>
  </si>
  <si>
    <t>BAM.PR.B</t>
  </si>
  <si>
    <t>BAM.PR.E</t>
  </si>
  <si>
    <t>BAM.PR.G</t>
  </si>
  <si>
    <t>BAM.PR.H</t>
  </si>
  <si>
    <t>BAM.PR.I</t>
  </si>
  <si>
    <t>BAM.PR.M</t>
  </si>
  <si>
    <t>BAM.PR.O</t>
  </si>
  <si>
    <t>BBD.PR.B</t>
  </si>
  <si>
    <t>NOT RATED</t>
  </si>
  <si>
    <t>BBD.PR.C</t>
  </si>
  <si>
    <t>BBD.PR.D</t>
  </si>
  <si>
    <t>BCE.PR.B</t>
  </si>
  <si>
    <t>BCE.PR.D</t>
  </si>
  <si>
    <t>BCE.PR.G</t>
  </si>
  <si>
    <t>BCE.PR.H</t>
  </si>
  <si>
    <t>BCE.PR.R</t>
  </si>
  <si>
    <t>BCE.PR.S</t>
  </si>
  <si>
    <t>BCE.PR.T</t>
  </si>
  <si>
    <t>BCE.PR.Y</t>
  </si>
  <si>
    <t>BCE.PR.Z</t>
  </si>
  <si>
    <t>BMO.PR.H</t>
  </si>
  <si>
    <t>BMO.PR.K</t>
  </si>
  <si>
    <t>BMO.PR.L</t>
  </si>
  <si>
    <t>BMT.PR.A</t>
  </si>
  <si>
    <t>BNA.PR.A</t>
  </si>
  <si>
    <t>BNA.PR.B</t>
  </si>
  <si>
    <t>BNA.PR.C</t>
  </si>
  <si>
    <t>BNS.PR.J</t>
  </si>
  <si>
    <t>BNS.PR.K</t>
  </si>
  <si>
    <t>BNS.PR.L</t>
  </si>
  <si>
    <t>BNS.PR.M</t>
  </si>
  <si>
    <t>BNS.PR.O</t>
  </si>
  <si>
    <t>Pfd-3 (high)</t>
  </si>
  <si>
    <t>BPO.PR.J</t>
  </si>
  <si>
    <t>BPO.PR.K</t>
  </si>
  <si>
    <t>BPP.PR.G</t>
  </si>
  <si>
    <t>BPP.PR.J</t>
  </si>
  <si>
    <t>BPP.PR.M</t>
  </si>
  <si>
    <t>BSD.PR.A</t>
  </si>
  <si>
    <t>CCS.PR.C</t>
  </si>
  <si>
    <t>CFS.PR.A</t>
  </si>
  <si>
    <t>CGI.PR.A</t>
  </si>
  <si>
    <t>CGI.PR.B</t>
  </si>
  <si>
    <t>CGI.PR.C</t>
  </si>
  <si>
    <t>CGQ.E</t>
  </si>
  <si>
    <t>CIU.PR.A</t>
  </si>
  <si>
    <t>Pfd-2(high)</t>
  </si>
  <si>
    <t>Pfd-1(low)n</t>
  </si>
  <si>
    <t>CM.PR.D</t>
  </si>
  <si>
    <t>CM.PR.E</t>
  </si>
  <si>
    <t>CM.PR.G</t>
  </si>
  <si>
    <t>CM.PR.J</t>
  </si>
  <si>
    <t>CM.PR.P</t>
  </si>
  <si>
    <t>CM.PR.R</t>
  </si>
  <si>
    <t>CU.PR.A</t>
  </si>
  <si>
    <t>CU.PR.B</t>
  </si>
  <si>
    <t>DC.PR.A</t>
  </si>
  <si>
    <t>Pfd-3(low)</t>
  </si>
  <si>
    <t>DF.PR.A</t>
  </si>
  <si>
    <t>DFN.PR.A</t>
  </si>
  <si>
    <t>ELF.PR.F</t>
  </si>
  <si>
    <t>Pfd-2(low)n</t>
  </si>
  <si>
    <t>ELF.PR.G</t>
  </si>
  <si>
    <t>EN.PR.A</t>
  </si>
  <si>
    <t>EPP.PR.A</t>
  </si>
  <si>
    <t>FAL.PR.B</t>
  </si>
  <si>
    <t>FBS.PR.B</t>
  </si>
  <si>
    <t>FFN.PR.A</t>
  </si>
  <si>
    <t>FIG.PR.A</t>
  </si>
  <si>
    <t>FTN.PR.A</t>
  </si>
  <si>
    <t>FTS.PR.C</t>
  </si>
  <si>
    <t>FTS.PR.F</t>
  </si>
  <si>
    <t>FTU.PR.A</t>
  </si>
  <si>
    <t>GWO.PR.E</t>
  </si>
  <si>
    <t>GWO.PR.F</t>
  </si>
  <si>
    <t>GWO.PR.X</t>
  </si>
  <si>
    <t>HPF.PR.A</t>
  </si>
  <si>
    <t>HPF.PR.B</t>
  </si>
  <si>
    <t>HSB.PR.C</t>
  </si>
  <si>
    <t>IAG.PR.A</t>
  </si>
  <si>
    <t>Pfd-2(high)n</t>
  </si>
  <si>
    <t>IQW.PR.C</t>
  </si>
  <si>
    <t>No Sol!</t>
  </si>
  <si>
    <t xml:space="preserve">No Sol! </t>
  </si>
  <si>
    <t>IQW.PR.D</t>
  </si>
  <si>
    <t>L.PR.A</t>
  </si>
  <si>
    <t>LB.PR.D</t>
  </si>
  <si>
    <t>LB.PR.E</t>
  </si>
  <si>
    <t>LBS.PR.A</t>
  </si>
  <si>
    <t>LFE.PR.A</t>
  </si>
  <si>
    <t>Pfd-1(low)</t>
  </si>
  <si>
    <t>MST.PR.A</t>
  </si>
  <si>
    <t>MUH.PR.A</t>
  </si>
  <si>
    <t>NA.PR.L</t>
  </si>
  <si>
    <t>NSI.PR.C</t>
  </si>
  <si>
    <t>NSI.PR.D</t>
  </si>
  <si>
    <t>NTL.PR.F</t>
  </si>
  <si>
    <t>NTL.PR.G</t>
  </si>
  <si>
    <t>PIC.PR.A</t>
  </si>
  <si>
    <t>POW.PR.A</t>
  </si>
  <si>
    <t>POW.PR.F</t>
  </si>
  <si>
    <t>PWF.PR.A</t>
  </si>
  <si>
    <t>PWF.PR.D</t>
  </si>
  <si>
    <t>PWF.PR.E</t>
  </si>
  <si>
    <t>PWF.PR.G</t>
  </si>
  <si>
    <t>PWF.PR.H</t>
  </si>
  <si>
    <t>PWF.PR.J</t>
  </si>
  <si>
    <t>PWF.PR.L</t>
  </si>
  <si>
    <t>RY.PR.A</t>
  </si>
  <si>
    <t>RY.PR.C</t>
  </si>
  <si>
    <t>RY.PR.D</t>
  </si>
  <si>
    <t>RY.PR.E</t>
  </si>
  <si>
    <t>RY.PR.F</t>
  </si>
  <si>
    <t>RY.PR.G</t>
  </si>
  <si>
    <t>RY.PR.H</t>
  </si>
  <si>
    <t>SBC.PR.A</t>
  </si>
  <si>
    <t>SBN.PR.A</t>
  </si>
  <si>
    <t>SLF.PR.C</t>
  </si>
  <si>
    <t>SLF.PR.E</t>
  </si>
  <si>
    <t>SPL.A</t>
  </si>
  <si>
    <t>STQ.E</t>
  </si>
  <si>
    <t>STR.E</t>
  </si>
  <si>
    <t>STW.PR.A</t>
  </si>
  <si>
    <t>SXT.PR.A</t>
  </si>
  <si>
    <t>TCA.PR.X</t>
  </si>
  <si>
    <t>TD.PR.N</t>
  </si>
  <si>
    <t>TD.PR.P</t>
  </si>
  <si>
    <t>TD.PR.Q</t>
  </si>
  <si>
    <t>TD.PR.R</t>
  </si>
  <si>
    <t>TDS.PR.B</t>
  </si>
  <si>
    <t>TRI.PR.B</t>
  </si>
  <si>
    <t>W.PR.H</t>
  </si>
  <si>
    <t>W.PR.J</t>
  </si>
  <si>
    <t>WFS.PR.A</t>
  </si>
  <si>
    <t>WN.PR.C</t>
  </si>
  <si>
    <t>WN.PR.E</t>
  </si>
  <si>
    <t>YLD.PR.A</t>
  </si>
  <si>
    <t>YLD.PR.B</t>
  </si>
  <si>
    <t>YPG.PR.B</t>
  </si>
  <si>
    <t>Adds</t>
  </si>
  <si>
    <t>5/30 - 7/18</t>
  </si>
  <si>
    <t>7/18 - 8/29</t>
  </si>
  <si>
    <t>Weight 8/29</t>
  </si>
  <si>
    <t>Wtd Pre</t>
  </si>
  <si>
    <t>Wtd Post</t>
  </si>
  <si>
    <t>Bold = CPD</t>
  </si>
  <si>
    <t>Wtd Av</t>
  </si>
  <si>
    <t>Deletes</t>
  </si>
  <si>
    <t>Weight 12/31</t>
  </si>
  <si>
    <t>BCE.PR.F</t>
  </si>
  <si>
    <t>Calculations</t>
  </si>
  <si>
    <t>BCE.PR.F Price</t>
  </si>
  <si>
    <t>BCE.PR.F Div</t>
  </si>
  <si>
    <t>Pre</t>
  </si>
  <si>
    <t>Post</t>
  </si>
  <si>
    <t>CPD Price</t>
  </si>
  <si>
    <t>CPD Div</t>
  </si>
  <si>
    <t>Pre-Rebal</t>
  </si>
  <si>
    <t>Post-Rebal</t>
  </si>
  <si>
    <t>CPD</t>
  </si>
  <si>
    <t>Deletions</t>
  </si>
  <si>
    <t>Weight 12/31/07</t>
  </si>
  <si>
    <t>Perf 12/3-1/18</t>
  </si>
  <si>
    <t>Perf 1/18 - 2/29</t>
  </si>
  <si>
    <t>RPA.PR.A</t>
  </si>
  <si>
    <t>RPB.PR.A</t>
  </si>
  <si>
    <t>RPA.PR.A Price</t>
  </si>
  <si>
    <t>RPA.PR.A Div</t>
  </si>
  <si>
    <t>RPB.PR.A Price</t>
  </si>
  <si>
    <t>RPB.PR.A Div</t>
  </si>
  <si>
    <t>NA</t>
  </si>
  <si>
    <t>Weights, 2007-12-31</t>
  </si>
  <si>
    <t>Perf 5/31-7/20</t>
  </si>
  <si>
    <t>Perf 07/20-8/31</t>
  </si>
  <si>
    <t>Original Weight</t>
  </si>
  <si>
    <t>CM.PR.C</t>
  </si>
  <si>
    <t>CPD Return</t>
  </si>
  <si>
    <t>FAL.PR.A</t>
  </si>
  <si>
    <t>5/31-7/20</t>
  </si>
  <si>
    <t>7/20-8/31</t>
  </si>
  <si>
    <t>Period Perf</t>
  </si>
  <si>
    <t>RebalDate</t>
  </si>
  <si>
    <t>Fund Pre</t>
  </si>
  <si>
    <t>Deletes Pre</t>
  </si>
  <si>
    <t>Fund Post</t>
  </si>
  <si>
    <t>Adds Post</t>
  </si>
  <si>
    <t>Weight</t>
  </si>
  <si>
    <t>Loss</t>
  </si>
  <si>
    <t>0707</t>
  </si>
  <si>
    <t>0801</t>
  </si>
  <si>
    <t>0807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</si>
</sst>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%"/>
    <numFmt numFmtId="169" formatCode="0.0000000000000000%"/>
    <numFmt numFmtId="170" formatCode="0.0000000000%"/>
    <numFmt numFmtId="171" formatCode="0.0000000000000%"/>
    <numFmt numFmtId="172" formatCode="0.00000000%"/>
    <numFmt numFmtId="173" formatCode="0.00000000"/>
    <numFmt numFmtId="174" formatCode="0.0000%"/>
    <numFmt numFmtId="175" formatCode="0.000000"/>
    <numFmt numFmtId="176" formatCode="0.000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 horizontal="right" wrapText="1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73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175" fontId="0" fillId="0" borderId="0" xfId="0" applyNumberFormat="1" applyAlignment="1">
      <alignment/>
    </xf>
    <xf numFmtId="174" fontId="0" fillId="4" borderId="0" xfId="0" applyNumberFormat="1" applyFill="1" applyAlignment="1">
      <alignment/>
    </xf>
    <xf numFmtId="175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workbookViewId="0" topLeftCell="B35">
      <selection activeCell="D61" sqref="D61"/>
    </sheetView>
  </sheetViews>
  <sheetFormatPr defaultColWidth="9.140625" defaultRowHeight="12.75"/>
  <cols>
    <col min="1" max="1" width="53.8515625" style="0" customWidth="1"/>
    <col min="2" max="2" width="14.28125" style="0" customWidth="1"/>
    <col min="3" max="3" width="11.00390625" style="0" customWidth="1"/>
    <col min="5" max="5" width="10.140625" style="0" customWidth="1"/>
    <col min="6" max="6" width="13.57421875" style="0" customWidth="1"/>
    <col min="9" max="9" width="10.57421875" style="0" customWidth="1"/>
    <col min="10" max="10" width="12.28125" style="0" customWidth="1"/>
    <col min="11" max="11" width="15.140625" style="0" customWidth="1"/>
    <col min="12" max="12" width="20.57421875" style="0" customWidth="1"/>
    <col min="13" max="13" width="23.7109375" style="0" customWidth="1"/>
    <col min="14" max="14" width="20.57421875" style="0" customWidth="1"/>
  </cols>
  <sheetData>
    <row r="1" spans="1:11" ht="12.75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3" ht="12.75">
      <c r="A2" s="5" t="s">
        <v>11</v>
      </c>
      <c r="B2" s="6">
        <v>0.0194</v>
      </c>
      <c r="C2" t="s">
        <v>12</v>
      </c>
      <c r="E2" t="s">
        <v>13</v>
      </c>
      <c r="F2">
        <f>MATCH(C2,RepSumXLS!$A$3:$A$187,0)</f>
        <v>30</v>
      </c>
      <c r="G2" s="7">
        <f>INDEX(RepSumXLS!$A$3:$J$187,F2,6)</f>
        <v>0.005122</v>
      </c>
      <c r="H2" s="8">
        <f>INDEX(RepSumXLS!$A$3:$J$187,F2,9)</f>
        <v>0.08</v>
      </c>
      <c r="I2" s="8">
        <f>INDEX(RepSumXLS!$A$3:$J$187,F2,10)</f>
        <v>-41.3</v>
      </c>
      <c r="J2" s="8" t="str">
        <f>INDEX(RepSumXLS!$A$3:$J$187,F2,7)</f>
        <v>Pfd-1</v>
      </c>
      <c r="K2" s="9">
        <f>INDEX(RepSumXLS!$A$3:$J$187,F2,8)</f>
        <v>82997</v>
      </c>
      <c r="M2" s="10"/>
    </row>
    <row r="3" spans="1:13" ht="12.75">
      <c r="A3" s="5" t="s">
        <v>14</v>
      </c>
      <c r="B3" s="6">
        <v>0.0204</v>
      </c>
      <c r="C3" t="s">
        <v>15</v>
      </c>
      <c r="E3" t="s">
        <v>16</v>
      </c>
      <c r="F3">
        <f>MATCH(C3,RepSumXLS!$A$3:$A$187,0)</f>
        <v>31</v>
      </c>
      <c r="G3" s="7">
        <f>INDEX(RepSumXLS!$A$3:$J$187,F3,6)</f>
        <v>0.060298</v>
      </c>
      <c r="H3" s="8">
        <f>INDEX(RepSumXLS!$A$3:$J$187,F3,9)</f>
        <v>13.89</v>
      </c>
      <c r="I3" s="8">
        <f>INDEX(RepSumXLS!$A$3:$J$187,F3,10)</f>
        <v>1.02</v>
      </c>
      <c r="J3" s="8" t="str">
        <f>INDEX(RepSumXLS!$A$3:$J$187,F3,7)</f>
        <v>Pfd-1</v>
      </c>
      <c r="K3" s="9">
        <f>INDEX(RepSumXLS!$A$3:$J$187,F3,8)</f>
        <v>353706</v>
      </c>
      <c r="M3" s="10"/>
    </row>
    <row r="4" spans="1:13" ht="12.75">
      <c r="A4" s="5" t="s">
        <v>17</v>
      </c>
      <c r="B4" s="6">
        <v>0.0232</v>
      </c>
      <c r="C4" t="s">
        <v>18</v>
      </c>
      <c r="E4" t="s">
        <v>19</v>
      </c>
      <c r="F4">
        <f>MATCH(C4,RepSumXLS!$A$3:$A$187,0)</f>
        <v>180</v>
      </c>
      <c r="G4" s="7">
        <f>INDEX(RepSumXLS!$A$3:$J$187,F4,6)</f>
        <v>0.052000000000000005</v>
      </c>
      <c r="H4" s="8">
        <f>INDEX(RepSumXLS!$A$3:$J$187,F4,9)</f>
        <v>0</v>
      </c>
      <c r="I4" s="8">
        <f>INDEX(RepSumXLS!$A$3:$J$187,F4,10)</f>
        <v>0</v>
      </c>
      <c r="J4" s="8" t="str">
        <f>INDEX(RepSumXLS!$A$3:$J$187,F4,7)</f>
        <v>Pfd-1</v>
      </c>
      <c r="K4" s="9">
        <f>INDEX(RepSumXLS!$A$3:$J$187,F4,8)</f>
        <v>0</v>
      </c>
      <c r="M4" s="10"/>
    </row>
    <row r="5" spans="1:11" ht="12.75">
      <c r="A5" s="5" t="s">
        <v>20</v>
      </c>
      <c r="B5" s="6">
        <v>0.0247</v>
      </c>
      <c r="C5" t="s">
        <v>21</v>
      </c>
      <c r="E5" t="s">
        <v>16</v>
      </c>
      <c r="F5">
        <f>MATCH(C5,RepSumXLS!$A$3:$A$187,0)</f>
        <v>42</v>
      </c>
      <c r="G5" s="7">
        <f>INDEX(RepSumXLS!$A$3:$J$187,F5,6)</f>
        <v>0.057375</v>
      </c>
      <c r="H5" s="8">
        <f>INDEX(RepSumXLS!$A$3:$J$187,F5,9)</f>
        <v>14.26</v>
      </c>
      <c r="I5" s="8">
        <f>INDEX(RepSumXLS!$A$3:$J$187,F5,10)</f>
        <v>1.03</v>
      </c>
      <c r="J5" s="8" t="str">
        <f>INDEX(RepSumXLS!$A$3:$J$187,F5,7)</f>
        <v>Pfd-1</v>
      </c>
      <c r="K5" s="9">
        <f>INDEX(RepSumXLS!$A$3:$J$187,F5,8)</f>
        <v>230398</v>
      </c>
    </row>
    <row r="6" spans="1:13" ht="12.75">
      <c r="A6" s="5" t="s">
        <v>22</v>
      </c>
      <c r="B6" s="6">
        <v>0.0271</v>
      </c>
      <c r="C6" t="s">
        <v>23</v>
      </c>
      <c r="E6" t="s">
        <v>19</v>
      </c>
      <c r="F6">
        <f>MATCH(C6,RepSumXLS!$A$3:$A$187,0)</f>
        <v>181</v>
      </c>
      <c r="G6" s="7">
        <f>INDEX(RepSumXLS!$A$3:$J$187,F6,6)</f>
        <v>0.046428571428571444</v>
      </c>
      <c r="H6" s="8">
        <f>INDEX(RepSumXLS!$A$3:$J$187,F6,9)</f>
        <v>0</v>
      </c>
      <c r="I6" s="8">
        <f>INDEX(RepSumXLS!$A$3:$J$187,F6,10)</f>
        <v>0</v>
      </c>
      <c r="J6" s="8" t="str">
        <f>INDEX(RepSumXLS!$A$3:$J$187,F6,7)</f>
        <v>Pfd-1</v>
      </c>
      <c r="K6" s="9">
        <f>INDEX(RepSumXLS!$A$3:$J$187,F6,8)</f>
        <v>0</v>
      </c>
      <c r="M6" s="10"/>
    </row>
    <row r="7" spans="1:13" ht="12.75">
      <c r="A7" s="5" t="s">
        <v>24</v>
      </c>
      <c r="B7" s="6">
        <v>0.0272</v>
      </c>
      <c r="C7" t="s">
        <v>25</v>
      </c>
      <c r="E7" t="s">
        <v>19</v>
      </c>
      <c r="F7">
        <f>MATCH(C7,RepSumXLS!$A$3:$A$187,0)</f>
        <v>182</v>
      </c>
      <c r="G7" s="7">
        <f>INDEX(RepSumXLS!$A$3:$J$187,F7,6)</f>
        <v>0.048654037886340984</v>
      </c>
      <c r="H7" s="8">
        <f>INDEX(RepSumXLS!$A$3:$J$187,F7,9)</f>
        <v>0</v>
      </c>
      <c r="I7" s="8">
        <f>INDEX(RepSumXLS!$A$3:$J$187,F7,10)</f>
        <v>0</v>
      </c>
      <c r="J7" s="8" t="str">
        <f>INDEX(RepSumXLS!$A$3:$J$187,F7,7)</f>
        <v>Pfd-1</v>
      </c>
      <c r="K7" s="9">
        <f>INDEX(RepSumXLS!$A$3:$J$187,F7,8)</f>
        <v>0</v>
      </c>
      <c r="M7" s="11"/>
    </row>
    <row r="8" spans="1:13" ht="12.75">
      <c r="A8" s="5" t="s">
        <v>26</v>
      </c>
      <c r="B8" s="6">
        <v>0.0318</v>
      </c>
      <c r="C8" t="s">
        <v>27</v>
      </c>
      <c r="E8" t="s">
        <v>13</v>
      </c>
      <c r="F8">
        <f>MATCH(C8,RepSumXLS!$A$3:$A$187,0)</f>
        <v>61</v>
      </c>
      <c r="G8" s="7">
        <f>INDEX(RepSumXLS!$A$3:$J$187,F8,6)</f>
        <v>0.034023</v>
      </c>
      <c r="H8" s="8">
        <f>INDEX(RepSumXLS!$A$3:$J$187,F8,9)</f>
        <v>0.25</v>
      </c>
      <c r="I8" s="8">
        <f>INDEX(RepSumXLS!$A$3:$J$187,F8,10)</f>
        <v>-135.19</v>
      </c>
      <c r="J8" s="8" t="str">
        <f>INDEX(RepSumXLS!$A$3:$J$187,F8,7)</f>
        <v>Pfd-1</v>
      </c>
      <c r="K8" s="9">
        <f>INDEX(RepSumXLS!$A$3:$J$187,F8,8)</f>
        <v>90798</v>
      </c>
      <c r="M8" s="12"/>
    </row>
    <row r="9" spans="1:11" ht="12.75">
      <c r="A9" s="5" t="s">
        <v>28</v>
      </c>
      <c r="B9" s="6">
        <v>0.0231</v>
      </c>
      <c r="C9" t="s">
        <v>29</v>
      </c>
      <c r="E9" t="s">
        <v>16</v>
      </c>
      <c r="F9">
        <f>MATCH(C9,RepSumXLS!$A$3:$A$187,0)</f>
        <v>65</v>
      </c>
      <c r="G9" s="7">
        <f>INDEX(RepSumXLS!$A$3:$J$187,F9,6)</f>
        <v>0.065286</v>
      </c>
      <c r="H9" s="8">
        <f>INDEX(RepSumXLS!$A$3:$J$187,F9,9)</f>
        <v>13.14</v>
      </c>
      <c r="I9" s="8">
        <f>INDEX(RepSumXLS!$A$3:$J$187,F9,10)</f>
        <v>1.03</v>
      </c>
      <c r="J9" s="8" t="str">
        <f>INDEX(RepSumXLS!$A$3:$J$187,F9,7)</f>
        <v>Pfd-1</v>
      </c>
      <c r="K9" s="9">
        <f>INDEX(RepSumXLS!$A$3:$J$187,F9,8)</f>
        <v>317097</v>
      </c>
    </row>
    <row r="10" spans="1:11" ht="12.75">
      <c r="A10" s="5" t="s">
        <v>30</v>
      </c>
      <c r="B10" s="6">
        <v>0.0259</v>
      </c>
      <c r="C10" t="s">
        <v>31</v>
      </c>
      <c r="E10" t="s">
        <v>16</v>
      </c>
      <c r="F10">
        <f>MATCH(C10,RepSumXLS!$A$3:$A$187,0)</f>
        <v>66</v>
      </c>
      <c r="G10" s="7">
        <f>INDEX(RepSumXLS!$A$3:$J$187,F10,6)</f>
        <v>0.064048</v>
      </c>
      <c r="H10" s="8">
        <f>INDEX(RepSumXLS!$A$3:$J$187,F10,9)</f>
        <v>13.31</v>
      </c>
      <c r="I10" s="8">
        <f>INDEX(RepSumXLS!$A$3:$J$187,F10,10)</f>
        <v>1.03</v>
      </c>
      <c r="J10" s="8" t="str">
        <f>INDEX(RepSumXLS!$A$3:$J$187,F10,7)</f>
        <v>Pfd-1</v>
      </c>
      <c r="K10" s="9">
        <f>INDEX(RepSumXLS!$A$3:$J$187,F10,8)</f>
        <v>387074</v>
      </c>
    </row>
    <row r="11" spans="1:11" ht="12.75">
      <c r="A11" s="5" t="s">
        <v>32</v>
      </c>
      <c r="B11" s="6">
        <v>0.0181</v>
      </c>
      <c r="C11" t="s">
        <v>33</v>
      </c>
      <c r="E11" t="s">
        <v>19</v>
      </c>
      <c r="F11">
        <f>MATCH(C11,RepSumXLS!$A$3:$A$187,0)</f>
        <v>183</v>
      </c>
      <c r="G11" s="7">
        <f>INDEX(RepSumXLS!$A$3:$J$187,F11,6)</f>
        <v>0.04881967863519143</v>
      </c>
      <c r="H11" s="8">
        <f>INDEX(RepSumXLS!$A$3:$J$187,F11,9)</f>
        <v>0</v>
      </c>
      <c r="I11" s="8">
        <f>INDEX(RepSumXLS!$A$3:$J$187,F11,10)</f>
        <v>0</v>
      </c>
      <c r="J11" s="8" t="str">
        <f>INDEX(RepSumXLS!$A$3:$J$187,F11,7)</f>
        <v>Pfd-1</v>
      </c>
      <c r="K11" s="9">
        <f>INDEX(RepSumXLS!$A$3:$J$187,F11,8)</f>
        <v>0</v>
      </c>
    </row>
    <row r="12" spans="1:13" ht="12.75">
      <c r="A12" s="5" t="s">
        <v>34</v>
      </c>
      <c r="B12" s="6">
        <v>0.0113</v>
      </c>
      <c r="C12" t="s">
        <v>35</v>
      </c>
      <c r="E12" t="s">
        <v>16</v>
      </c>
      <c r="F12">
        <f>MATCH(C12,RepSumXLS!$A$3:$A$187,0)</f>
        <v>99</v>
      </c>
      <c r="G12" s="7">
        <f>INDEX(RepSumXLS!$A$3:$J$187,F12,6)</f>
        <v>0.061239</v>
      </c>
      <c r="H12" s="8">
        <f>INDEX(RepSumXLS!$A$3:$J$187,F12,9)</f>
        <v>13.65</v>
      </c>
      <c r="I12" s="8">
        <f>INDEX(RepSumXLS!$A$3:$J$187,F12,10)</f>
        <v>1.03</v>
      </c>
      <c r="J12" s="8" t="str">
        <f>INDEX(RepSumXLS!$A$3:$J$187,F12,7)</f>
        <v>Pfd-1</v>
      </c>
      <c r="K12" s="9">
        <f>INDEX(RepSumXLS!$A$3:$J$187,F12,8)</f>
        <v>87681</v>
      </c>
      <c r="M12" s="12"/>
    </row>
    <row r="13" spans="1:13" ht="12.75">
      <c r="A13" s="5" t="s">
        <v>36</v>
      </c>
      <c r="B13" s="6">
        <v>0.0183</v>
      </c>
      <c r="C13" t="s">
        <v>37</v>
      </c>
      <c r="E13" t="s">
        <v>16</v>
      </c>
      <c r="F13">
        <f>MATCH(C13,RepSumXLS!$A$3:$A$187,0)</f>
        <v>138</v>
      </c>
      <c r="G13" s="7">
        <f>INDEX(RepSumXLS!$A$3:$J$187,F13,6)</f>
        <v>0.060476</v>
      </c>
      <c r="H13" s="8">
        <f>INDEX(RepSumXLS!$A$3:$J$187,F13,9)</f>
        <v>13.86</v>
      </c>
      <c r="I13" s="8">
        <f>INDEX(RepSumXLS!$A$3:$J$187,F13,10)</f>
        <v>1.02</v>
      </c>
      <c r="J13" s="8" t="str">
        <f>INDEX(RepSumXLS!$A$3:$J$187,F13,7)</f>
        <v>Pfd-1</v>
      </c>
      <c r="K13" s="9">
        <f>INDEX(RepSumXLS!$A$3:$J$187,F13,8)</f>
        <v>322765</v>
      </c>
      <c r="M13" s="12"/>
    </row>
    <row r="14" spans="1:13" ht="12.75">
      <c r="A14" s="5" t="s">
        <v>38</v>
      </c>
      <c r="B14" s="6">
        <v>0.0191</v>
      </c>
      <c r="C14" t="s">
        <v>39</v>
      </c>
      <c r="E14" t="s">
        <v>16</v>
      </c>
      <c r="F14">
        <f>MATCH(C14,RepSumXLS!$A$3:$A$187,0)</f>
        <v>145</v>
      </c>
      <c r="G14" s="7">
        <f>INDEX(RepSumXLS!$A$3:$J$187,F14,6)</f>
        <v>0.060221</v>
      </c>
      <c r="H14" s="8">
        <f>INDEX(RepSumXLS!$A$3:$J$187,F14,9)</f>
        <v>13.9</v>
      </c>
      <c r="I14" s="8">
        <f>INDEX(RepSumXLS!$A$3:$J$187,F14,10)</f>
        <v>1.02</v>
      </c>
      <c r="J14" s="8" t="str">
        <f>INDEX(RepSumXLS!$A$3:$J$187,F14,7)</f>
        <v>Pfd-1</v>
      </c>
      <c r="K14" s="9">
        <f>INDEX(RepSumXLS!$A$3:$J$187,F14,8)</f>
        <v>238480</v>
      </c>
      <c r="M14" s="12"/>
    </row>
    <row r="15" spans="1:13" ht="12.75">
      <c r="A15" s="5" t="s">
        <v>40</v>
      </c>
      <c r="B15" s="6">
        <v>0.0282</v>
      </c>
      <c r="C15" t="s">
        <v>41</v>
      </c>
      <c r="E15" t="s">
        <v>13</v>
      </c>
      <c r="F15">
        <f>MATCH(C15,RepSumXLS!$A$3:$A$187,0)</f>
        <v>160</v>
      </c>
      <c r="G15" s="7">
        <f>INDEX(RepSumXLS!$A$3:$J$187,F15,6)</f>
        <v>0.039043</v>
      </c>
      <c r="H15" s="8">
        <f>INDEX(RepSumXLS!$A$3:$J$187,F15,9)</f>
        <v>4.57</v>
      </c>
      <c r="I15" s="8">
        <f>INDEX(RepSumXLS!$A$3:$J$187,F15,10)</f>
        <v>-57.64</v>
      </c>
      <c r="J15" s="8" t="str">
        <f>INDEX(RepSumXLS!$A$3:$J$187,F15,7)</f>
        <v>Pfd-1</v>
      </c>
      <c r="K15" s="9">
        <f>INDEX(RepSumXLS!$A$3:$J$187,F15,8)</f>
        <v>46484</v>
      </c>
      <c r="M15" s="12"/>
    </row>
    <row r="16" spans="1:13" ht="12.75">
      <c r="A16" s="5" t="s">
        <v>42</v>
      </c>
      <c r="B16" s="6">
        <v>0.028</v>
      </c>
      <c r="C16" t="s">
        <v>43</v>
      </c>
      <c r="E16" t="s">
        <v>16</v>
      </c>
      <c r="F16">
        <f>MATCH(C16,RepSumXLS!$A$3:$A$187,0)</f>
        <v>162</v>
      </c>
      <c r="G16" s="7">
        <f>INDEX(RepSumXLS!$A$3:$J$187,F16,6)</f>
        <v>0.057724</v>
      </c>
      <c r="H16" s="8">
        <f>INDEX(RepSumXLS!$A$3:$J$187,F16,9)</f>
        <v>14.23</v>
      </c>
      <c r="I16" s="8">
        <f>INDEX(RepSumXLS!$A$3:$J$187,F16,10)</f>
        <v>-6.14</v>
      </c>
      <c r="J16" s="8" t="str">
        <f>INDEX(RepSumXLS!$A$3:$J$187,F16,7)</f>
        <v>Pfd-1</v>
      </c>
      <c r="K16" s="9">
        <f>INDEX(RepSumXLS!$A$3:$J$187,F16,8)</f>
        <v>404438</v>
      </c>
      <c r="M16" s="12"/>
    </row>
    <row r="17" spans="1:13" ht="12.75">
      <c r="A17" s="5" t="s">
        <v>44</v>
      </c>
      <c r="B17" s="6">
        <v>0.0195</v>
      </c>
      <c r="C17" t="s">
        <v>45</v>
      </c>
      <c r="E17" t="s">
        <v>19</v>
      </c>
      <c r="F17">
        <f>MATCH(C17,RepSumXLS!$A$3:$A$187,0)</f>
        <v>185</v>
      </c>
      <c r="G17" s="7">
        <f>INDEX(RepSumXLS!$A$3:$J$187,F17,6)</f>
        <v>0.04847518437313134</v>
      </c>
      <c r="H17" s="8">
        <f>INDEX(RepSumXLS!$A$3:$J$187,F17,9)</f>
        <v>0</v>
      </c>
      <c r="I17" s="8">
        <f>INDEX(RepSumXLS!$A$3:$J$187,F17,10)</f>
        <v>0</v>
      </c>
      <c r="J17" s="8" t="str">
        <f>INDEX(RepSumXLS!$A$3:$J$187,F17,7)</f>
        <v>Pfd-1</v>
      </c>
      <c r="K17" s="9">
        <f>INDEX(RepSumXLS!$A$3:$J$187,F17,8)</f>
        <v>0</v>
      </c>
      <c r="M17" s="12"/>
    </row>
    <row r="18" spans="1:13" ht="12.75">
      <c r="A18" s="5" t="s">
        <v>46</v>
      </c>
      <c r="B18" s="6">
        <v>0.0185</v>
      </c>
      <c r="C18" t="s">
        <v>47</v>
      </c>
      <c r="E18" t="s">
        <v>16</v>
      </c>
      <c r="F18">
        <f>MATCH(C18,RepSumXLS!$A$3:$A$187,0)</f>
        <v>111</v>
      </c>
      <c r="G18" s="7">
        <f>INDEX(RepSumXLS!$A$3:$J$187,F18,6)</f>
        <v>0.057554</v>
      </c>
      <c r="H18" s="8">
        <f>INDEX(RepSumXLS!$A$3:$J$187,F18,9)</f>
        <v>14.34</v>
      </c>
      <c r="I18" s="8">
        <f>INDEX(RepSumXLS!$A$3:$J$187,F18,10)</f>
        <v>1.01</v>
      </c>
      <c r="J18" s="8" t="str">
        <f>INDEX(RepSumXLS!$A$3:$J$187,F18,7)</f>
        <v>Pfd-1(low)</v>
      </c>
      <c r="K18" s="9">
        <f>INDEX(RepSumXLS!$A$3:$J$187,F18,8)</f>
        <v>270679</v>
      </c>
      <c r="M18" s="12"/>
    </row>
    <row r="19" spans="1:13" ht="15.75" customHeight="1">
      <c r="A19" s="5" t="s">
        <v>48</v>
      </c>
      <c r="B19" s="6">
        <v>0.0146</v>
      </c>
      <c r="C19" t="s">
        <v>49</v>
      </c>
      <c r="E19" t="s">
        <v>16</v>
      </c>
      <c r="F19">
        <f>MATCH(C19,RepSumXLS!$A$3:$A$187,0)</f>
        <v>114</v>
      </c>
      <c r="G19" s="7">
        <f>INDEX(RepSumXLS!$A$3:$J$187,F19,6)</f>
        <v>0.062715</v>
      </c>
      <c r="H19" s="8">
        <f>INDEX(RepSumXLS!$A$3:$J$187,F19,9)</f>
        <v>13.49</v>
      </c>
      <c r="I19" s="8">
        <f>INDEX(RepSumXLS!$A$3:$J$187,F19,10)</f>
        <v>1.18</v>
      </c>
      <c r="J19" s="8" t="str">
        <f>INDEX(RepSumXLS!$A$3:$J$187,F19,7)</f>
        <v>Pfd-1(low)</v>
      </c>
      <c r="K19" s="9">
        <f>INDEX(RepSumXLS!$A$3:$J$187,F19,8)</f>
        <v>112427</v>
      </c>
      <c r="M19" s="12"/>
    </row>
    <row r="20" spans="1:13" ht="12.75">
      <c r="A20" s="5" t="s">
        <v>50</v>
      </c>
      <c r="B20" s="6">
        <v>0.0133</v>
      </c>
      <c r="C20" t="s">
        <v>51</v>
      </c>
      <c r="E20" t="s">
        <v>16</v>
      </c>
      <c r="F20">
        <f>MATCH(C20,RepSumXLS!$A$3:$A$187,0)</f>
        <v>116</v>
      </c>
      <c r="G20" s="7">
        <f>INDEX(RepSumXLS!$A$3:$J$187,F20,6)</f>
        <v>0.061026</v>
      </c>
      <c r="H20" s="8">
        <f>INDEX(RepSumXLS!$A$3:$J$187,F20,9)</f>
        <v>13.74</v>
      </c>
      <c r="I20" s="8">
        <f>INDEX(RepSumXLS!$A$3:$J$187,F20,10)</f>
        <v>-17.54</v>
      </c>
      <c r="J20" s="8" t="str">
        <f>INDEX(RepSumXLS!$A$3:$J$187,F20,7)</f>
        <v>Pfd-1(low)</v>
      </c>
      <c r="K20" s="9">
        <f>INDEX(RepSumXLS!$A$3:$J$187,F20,8)</f>
        <v>281205</v>
      </c>
      <c r="M20" s="12"/>
    </row>
    <row r="21" spans="1:13" ht="12.75">
      <c r="A21" s="5" t="s">
        <v>52</v>
      </c>
      <c r="B21" s="6">
        <v>0.0158</v>
      </c>
      <c r="C21" t="s">
        <v>53</v>
      </c>
      <c r="E21" t="s">
        <v>19</v>
      </c>
      <c r="F21">
        <f>MATCH(C21,RepSumXLS!$A$3:$A$187,0)</f>
        <v>184</v>
      </c>
      <c r="G21" s="7">
        <f>INDEX(RepSumXLS!$A$3:$J$187,F21,6)</f>
        <v>0.050595829195630576</v>
      </c>
      <c r="H21" s="8">
        <f>INDEX(RepSumXLS!$A$3:$J$187,F21,9)</f>
        <v>0</v>
      </c>
      <c r="I21" s="8">
        <f>INDEX(RepSumXLS!$A$3:$J$187,F21,10)</f>
        <v>0</v>
      </c>
      <c r="J21" s="8" t="str">
        <f>INDEX(RepSumXLS!$A$3:$J$187,F21,7)</f>
        <v>Pfd-1(low)</v>
      </c>
      <c r="K21" s="9">
        <f>INDEX(RepSumXLS!$A$3:$J$187,F21,8)</f>
        <v>0</v>
      </c>
      <c r="M21" s="12"/>
    </row>
    <row r="22" spans="1:13" ht="15.75" customHeight="1">
      <c r="A22" s="5" t="s">
        <v>54</v>
      </c>
      <c r="B22" s="6">
        <v>0.017</v>
      </c>
      <c r="C22" t="s">
        <v>55</v>
      </c>
      <c r="E22" t="s">
        <v>16</v>
      </c>
      <c r="F22">
        <f>MATCH(C22,RepSumXLS!$A$3:$A$187,0)</f>
        <v>151</v>
      </c>
      <c r="G22" s="7">
        <f>INDEX(RepSumXLS!$A$3:$J$187,F22,6)</f>
        <v>0.061175</v>
      </c>
      <c r="H22" s="8">
        <f>INDEX(RepSumXLS!$A$3:$J$187,F22,9)</f>
        <v>13.82</v>
      </c>
      <c r="I22" s="8">
        <f>INDEX(RepSumXLS!$A$3:$J$187,F22,10)</f>
        <v>1.01</v>
      </c>
      <c r="J22" s="8" t="str">
        <f>INDEX(RepSumXLS!$A$3:$J$187,F22,7)</f>
        <v>Pfd-1(low)</v>
      </c>
      <c r="K22" s="9">
        <f>INDEX(RepSumXLS!$A$3:$J$187,F22,8)</f>
        <v>195364</v>
      </c>
      <c r="M22" s="12"/>
    </row>
    <row r="23" spans="1:13" ht="12.75">
      <c r="A23" s="5" t="s">
        <v>56</v>
      </c>
      <c r="B23" s="6">
        <v>0.0118</v>
      </c>
      <c r="C23" t="s">
        <v>57</v>
      </c>
      <c r="E23" t="s">
        <v>58</v>
      </c>
      <c r="F23">
        <f>MATCH(C23,RepSumXLS!$A$3:$A$187,0)</f>
        <v>60</v>
      </c>
      <c r="G23" s="7">
        <f>INDEX(RepSumXLS!$A$3:$J$187,F23,6)</f>
        <v>0.054136</v>
      </c>
      <c r="H23" s="8">
        <f>INDEX(RepSumXLS!$A$3:$J$187,F23,9)</f>
        <v>2.25</v>
      </c>
      <c r="I23" s="8">
        <f>INDEX(RepSumXLS!$A$3:$J$187,F23,10)</f>
        <v>-110.78</v>
      </c>
      <c r="J23" s="8" t="str">
        <f>INDEX(RepSumXLS!$A$3:$J$187,F23,7)</f>
        <v>Pfd-1(low)n</v>
      </c>
      <c r="K23" s="9">
        <f>INDEX(RepSumXLS!$A$3:$J$187,F23,8)</f>
        <v>63809</v>
      </c>
      <c r="M23" s="12"/>
    </row>
    <row r="24" spans="1:13" ht="12.75">
      <c r="A24" s="5" t="s">
        <v>59</v>
      </c>
      <c r="B24" s="6">
        <v>0.0198</v>
      </c>
      <c r="C24" t="s">
        <v>60</v>
      </c>
      <c r="E24" t="s">
        <v>16</v>
      </c>
      <c r="F24">
        <f>MATCH(C24,RepSumXLS!$A$3:$A$187,0)</f>
        <v>92</v>
      </c>
      <c r="G24" s="7">
        <f>INDEX(RepSumXLS!$A$3:$J$187,F24,6)</f>
        <v>0.061057</v>
      </c>
      <c r="H24" s="8">
        <f>INDEX(RepSumXLS!$A$3:$J$187,F24,9)</f>
        <v>13.84</v>
      </c>
      <c r="I24" s="8">
        <f>INDEX(RepSumXLS!$A$3:$J$187,F24,10)</f>
        <v>-5.37</v>
      </c>
      <c r="J24" s="8" t="str">
        <f>INDEX(RepSumXLS!$A$3:$J$187,F24,7)</f>
        <v>Pfd-1(low)n</v>
      </c>
      <c r="K24" s="9">
        <f>INDEX(RepSumXLS!$A$3:$J$187,F24,8)</f>
        <v>223438</v>
      </c>
      <c r="M24" s="12"/>
    </row>
    <row r="25" spans="1:13" ht="12.75">
      <c r="A25" s="5" t="s">
        <v>61</v>
      </c>
      <c r="B25" s="6">
        <v>0.0197</v>
      </c>
      <c r="C25" t="s">
        <v>62</v>
      </c>
      <c r="E25" t="s">
        <v>16</v>
      </c>
      <c r="F25">
        <f>MATCH(C25,RepSumXLS!$A$3:$A$187,0)</f>
        <v>93</v>
      </c>
      <c r="G25" s="7">
        <f>INDEX(RepSumXLS!$A$3:$J$187,F25,6)</f>
        <v>0.057777</v>
      </c>
      <c r="H25" s="8">
        <f>INDEX(RepSumXLS!$A$3:$J$187,F25,9)</f>
        <v>14.33</v>
      </c>
      <c r="I25" s="8">
        <f>INDEX(RepSumXLS!$A$3:$J$187,F25,10)</f>
        <v>1.01</v>
      </c>
      <c r="J25" s="8" t="str">
        <f>INDEX(RepSumXLS!$A$3:$J$187,F25,7)</f>
        <v>Pfd-1(low)n</v>
      </c>
      <c r="K25" s="9">
        <f>INDEX(RepSumXLS!$A$3:$J$187,F25,8)</f>
        <v>158352</v>
      </c>
      <c r="M25" s="12"/>
    </row>
    <row r="26" spans="1:13" ht="12.75">
      <c r="A26" s="5" t="s">
        <v>63</v>
      </c>
      <c r="B26" s="6">
        <v>0.0178</v>
      </c>
      <c r="C26" t="s">
        <v>64</v>
      </c>
      <c r="E26" t="s">
        <v>16</v>
      </c>
      <c r="F26">
        <f>MATCH(C26,RepSumXLS!$A$3:$A$187,0)</f>
        <v>94</v>
      </c>
      <c r="G26" s="7">
        <f>INDEX(RepSumXLS!$A$3:$J$187,F26,6)</f>
        <v>0.059252</v>
      </c>
      <c r="H26" s="8">
        <f>INDEX(RepSumXLS!$A$3:$J$187,F26,9)</f>
        <v>14.1</v>
      </c>
      <c r="I26" s="8">
        <f>INDEX(RepSumXLS!$A$3:$J$187,F26,10)</f>
        <v>1.01</v>
      </c>
      <c r="J26" s="8" t="str">
        <f>INDEX(RepSumXLS!$A$3:$J$187,F26,7)</f>
        <v>Pfd-1(low)n</v>
      </c>
      <c r="K26" s="9">
        <f>INDEX(RepSumXLS!$A$3:$J$187,F26,8)</f>
        <v>254928</v>
      </c>
      <c r="M26" s="12"/>
    </row>
    <row r="27" spans="1:13" ht="12.75">
      <c r="A27" s="5" t="s">
        <v>65</v>
      </c>
      <c r="B27" s="6">
        <v>0.0274</v>
      </c>
      <c r="C27" t="s">
        <v>66</v>
      </c>
      <c r="E27" t="s">
        <v>13</v>
      </c>
      <c r="F27">
        <f>MATCH(C27,RepSumXLS!$A$3:$A$187,0)</f>
        <v>109</v>
      </c>
      <c r="G27" s="7">
        <f>INDEX(RepSumXLS!$A$3:$J$187,F27,6)</f>
        <v>0.039505</v>
      </c>
      <c r="H27" s="8">
        <f>INDEX(RepSumXLS!$A$3:$J$187,F27,9)</f>
        <v>6.3</v>
      </c>
      <c r="I27" s="8">
        <f>INDEX(RepSumXLS!$A$3:$J$187,F27,10)</f>
        <v>0.16</v>
      </c>
      <c r="J27" s="8" t="str">
        <f>INDEX(RepSumXLS!$A$3:$J$187,F27,7)</f>
        <v>Pfd-1(low)n</v>
      </c>
      <c r="K27" s="9">
        <f>INDEX(RepSumXLS!$A$3:$J$187,F27,8)</f>
        <v>137537</v>
      </c>
      <c r="M27" s="12"/>
    </row>
    <row r="28" spans="1:13" ht="12.75">
      <c r="A28" s="5" t="s">
        <v>67</v>
      </c>
      <c r="B28" s="6">
        <v>0.0223</v>
      </c>
      <c r="C28" t="s">
        <v>68</v>
      </c>
      <c r="E28" t="s">
        <v>16</v>
      </c>
      <c r="F28">
        <f>MATCH(C28,RepSumXLS!$A$3:$A$187,0)</f>
        <v>110</v>
      </c>
      <c r="G28" s="7">
        <f>INDEX(RepSumXLS!$A$3:$J$187,F28,6)</f>
        <v>0.05672</v>
      </c>
      <c r="H28" s="8">
        <f>INDEX(RepSumXLS!$A$3:$J$187,F28,9)</f>
        <v>14.47</v>
      </c>
      <c r="I28" s="8">
        <f>INDEX(RepSumXLS!$A$3:$J$187,F28,10)</f>
        <v>1.01</v>
      </c>
      <c r="J28" s="8" t="str">
        <f>INDEX(RepSumXLS!$A$3:$J$187,F28,7)</f>
        <v>Pfd-1(low)n</v>
      </c>
      <c r="K28" s="9">
        <f>INDEX(RepSumXLS!$A$3:$J$187,F28,8)</f>
        <v>244691</v>
      </c>
      <c r="M28" s="12"/>
    </row>
    <row r="29" spans="1:13" ht="12.75">
      <c r="A29" s="5" t="s">
        <v>69</v>
      </c>
      <c r="B29" s="6">
        <v>0.0137</v>
      </c>
      <c r="C29" t="s">
        <v>70</v>
      </c>
      <c r="E29" t="s">
        <v>16</v>
      </c>
      <c r="F29">
        <f>MATCH(C29,RepSumXLS!$A$3:$A$187,0)</f>
        <v>130</v>
      </c>
      <c r="G29" s="7">
        <f>INDEX(RepSumXLS!$A$3:$J$187,F29,6)</f>
        <v>0.060692</v>
      </c>
      <c r="H29" s="8">
        <f>INDEX(RepSumXLS!$A$3:$J$187,F29,9)</f>
        <v>13.79</v>
      </c>
      <c r="I29" s="8">
        <f>INDEX(RepSumXLS!$A$3:$J$187,F29,10)</f>
        <v>-4.68</v>
      </c>
      <c r="J29" s="8" t="str">
        <f>INDEX(RepSumXLS!$A$3:$J$187,F29,7)</f>
        <v>Pfd-1(low)n</v>
      </c>
      <c r="K29" s="9">
        <f>INDEX(RepSumXLS!$A$3:$J$187,F29,8)</f>
        <v>93580</v>
      </c>
      <c r="M29" s="12"/>
    </row>
    <row r="30" spans="1:13" ht="12.75">
      <c r="A30" s="5" t="s">
        <v>71</v>
      </c>
      <c r="B30" s="6">
        <v>0.0154</v>
      </c>
      <c r="C30" t="s">
        <v>72</v>
      </c>
      <c r="E30" t="s">
        <v>16</v>
      </c>
      <c r="F30">
        <f>MATCH(C30,RepSumXLS!$A$3:$A$187,0)</f>
        <v>133</v>
      </c>
      <c r="G30" s="7">
        <f>INDEX(RepSumXLS!$A$3:$J$187,F30,6)</f>
        <v>0.060904</v>
      </c>
      <c r="H30" s="8">
        <f>INDEX(RepSumXLS!$A$3:$J$187,F30,9)</f>
        <v>13.72</v>
      </c>
      <c r="I30" s="8">
        <f>INDEX(RepSumXLS!$A$3:$J$187,F30,10)</f>
        <v>-39.78</v>
      </c>
      <c r="J30" s="8" t="str">
        <f>INDEX(RepSumXLS!$A$3:$J$187,F30,7)</f>
        <v>Pfd-1(low)n</v>
      </c>
      <c r="K30" s="9">
        <f>INDEX(RepSumXLS!$A$3:$J$187,F30,8)</f>
        <v>79396</v>
      </c>
      <c r="M30" s="12"/>
    </row>
    <row r="31" spans="1:13" ht="12.75">
      <c r="A31" s="5" t="s">
        <v>73</v>
      </c>
      <c r="B31" s="6">
        <v>0.016</v>
      </c>
      <c r="C31" t="s">
        <v>74</v>
      </c>
      <c r="E31" t="s">
        <v>16</v>
      </c>
      <c r="F31">
        <f>MATCH(C31,RepSumXLS!$A$3:$A$187,0)</f>
        <v>135</v>
      </c>
      <c r="G31" s="7">
        <f>INDEX(RepSumXLS!$A$3:$J$187,F31,6)</f>
        <v>0.061105</v>
      </c>
      <c r="H31" s="8">
        <f>INDEX(RepSumXLS!$A$3:$J$187,F31,9)</f>
        <v>13.73</v>
      </c>
      <c r="I31" s="8">
        <f>INDEX(RepSumXLS!$A$3:$J$187,F31,10)</f>
        <v>1.02</v>
      </c>
      <c r="J31" s="8" t="str">
        <f>INDEX(RepSumXLS!$A$3:$J$187,F31,7)</f>
        <v>Pfd-1(low)n</v>
      </c>
      <c r="K31" s="9">
        <f>INDEX(RepSumXLS!$A$3:$J$187,F31,8)</f>
        <v>183826</v>
      </c>
      <c r="M31" s="12"/>
    </row>
    <row r="32" spans="1:13" ht="12.75">
      <c r="A32" s="5" t="s">
        <v>75</v>
      </c>
      <c r="B32" s="6">
        <v>0.024</v>
      </c>
      <c r="C32" t="s">
        <v>76</v>
      </c>
      <c r="E32" t="s">
        <v>16</v>
      </c>
      <c r="F32">
        <f>MATCH(C32,RepSumXLS!$A$3:$A$187,0)</f>
        <v>148</v>
      </c>
      <c r="G32" s="7">
        <f>INDEX(RepSumXLS!$A$3:$J$187,F32,6)</f>
        <v>0.061357</v>
      </c>
      <c r="H32" s="8">
        <f>INDEX(RepSumXLS!$A$3:$J$187,F32,9)</f>
        <v>13.8</v>
      </c>
      <c r="I32" s="8">
        <f>INDEX(RepSumXLS!$A$3:$J$187,F32,10)</f>
        <v>1.01</v>
      </c>
      <c r="J32" s="8" t="str">
        <f>INDEX(RepSumXLS!$A$3:$J$187,F32,7)</f>
        <v>Pfd-1(low)n</v>
      </c>
      <c r="K32" s="9">
        <f>INDEX(RepSumXLS!$A$3:$J$187,F32,8)</f>
        <v>312611</v>
      </c>
      <c r="M32" s="12"/>
    </row>
    <row r="33" spans="1:13" ht="12.75">
      <c r="A33" s="5" t="s">
        <v>77</v>
      </c>
      <c r="B33" s="6">
        <v>0.0199</v>
      </c>
      <c r="C33" t="s">
        <v>78</v>
      </c>
      <c r="E33" t="s">
        <v>16</v>
      </c>
      <c r="F33">
        <f>MATCH(C33,RepSumXLS!$A$3:$A$187,0)</f>
        <v>149</v>
      </c>
      <c r="G33" s="7">
        <f>INDEX(RepSumXLS!$A$3:$J$187,F33,6)</f>
        <v>0.061057</v>
      </c>
      <c r="H33" s="8">
        <f>INDEX(RepSumXLS!$A$3:$J$187,F33,9)</f>
        <v>13.84</v>
      </c>
      <c r="I33" s="8">
        <f>INDEX(RepSumXLS!$A$3:$J$187,F33,10)</f>
        <v>1.01</v>
      </c>
      <c r="J33" s="8" t="str">
        <f>INDEX(RepSumXLS!$A$3:$J$187,F33,7)</f>
        <v>Pfd-1(low)n</v>
      </c>
      <c r="K33" s="9">
        <f>INDEX(RepSumXLS!$A$3:$J$187,F33,8)</f>
        <v>302944</v>
      </c>
      <c r="M33" s="12"/>
    </row>
    <row r="34" spans="1:13" ht="12.75">
      <c r="A34" s="5" t="s">
        <v>79</v>
      </c>
      <c r="B34" s="6">
        <v>0.0291</v>
      </c>
      <c r="C34" t="s">
        <v>80</v>
      </c>
      <c r="E34" t="s">
        <v>13</v>
      </c>
      <c r="F34">
        <f>MATCH(C34,RepSumXLS!$A$3:$A$187,0)</f>
        <v>101</v>
      </c>
      <c r="G34" s="7">
        <f>INDEX(RepSumXLS!$A$3:$J$187,F34,6)</f>
        <v>0.043241</v>
      </c>
      <c r="H34" s="8">
        <f>INDEX(RepSumXLS!$A$3:$J$187,F34,9)</f>
        <v>1.82</v>
      </c>
      <c r="I34" s="8">
        <f>INDEX(RepSumXLS!$A$3:$J$187,F34,10)</f>
        <v>-72.43</v>
      </c>
      <c r="J34" s="8" t="str">
        <f>INDEX(RepSumXLS!$A$3:$J$187,F34,7)</f>
        <v>Pfd-2(high)n</v>
      </c>
      <c r="K34" s="9">
        <f>INDEX(RepSumXLS!$A$3:$J$187,F34,8)</f>
        <v>121255</v>
      </c>
      <c r="M34" s="12"/>
    </row>
    <row r="35" spans="1:13" ht="12.75">
      <c r="A35" s="5" t="s">
        <v>81</v>
      </c>
      <c r="B35" s="6">
        <v>0.0139</v>
      </c>
      <c r="C35" t="s">
        <v>82</v>
      </c>
      <c r="E35" t="s">
        <v>16</v>
      </c>
      <c r="F35">
        <f>MATCH(C35,RepSumXLS!$A$3:$A$187,0)</f>
        <v>123</v>
      </c>
      <c r="G35" s="7">
        <f>INDEX(RepSumXLS!$A$3:$J$187,F35,6)</f>
        <v>0.060908</v>
      </c>
      <c r="H35" s="8">
        <f>INDEX(RepSumXLS!$A$3:$J$187,F35,9)</f>
        <v>13.69</v>
      </c>
      <c r="I35" s="8">
        <f>INDEX(RepSumXLS!$A$3:$J$187,F35,10)</f>
        <v>3.64</v>
      </c>
      <c r="J35" s="8" t="str">
        <f>INDEX(RepSumXLS!$A$3:$J$187,F35,7)</f>
        <v>Pfd-2(high)n</v>
      </c>
      <c r="K35" s="9">
        <f>INDEX(RepSumXLS!$A$3:$J$187,F35,8)</f>
        <v>87816</v>
      </c>
      <c r="M35" s="12"/>
    </row>
    <row r="36" spans="1:13" ht="12.75">
      <c r="A36" s="5" t="s">
        <v>83</v>
      </c>
      <c r="B36" s="6">
        <v>0.0112</v>
      </c>
      <c r="C36" t="s">
        <v>84</v>
      </c>
      <c r="E36" t="s">
        <v>16</v>
      </c>
      <c r="F36">
        <f>MATCH(C36,RepSumXLS!$A$3:$A$187,0)</f>
        <v>124</v>
      </c>
      <c r="G36" s="7">
        <f>INDEX(RepSumXLS!$A$3:$J$187,F36,6)</f>
        <v>0.061643</v>
      </c>
      <c r="H36" s="8">
        <f>INDEX(RepSumXLS!$A$3:$J$187,F36,9)</f>
        <v>13.59</v>
      </c>
      <c r="I36" s="8">
        <f>INDEX(RepSumXLS!$A$3:$J$187,F36,10)</f>
        <v>1.27</v>
      </c>
      <c r="J36" s="8" t="str">
        <f>INDEX(RepSumXLS!$A$3:$J$187,F36,7)</f>
        <v>Pfd-2(high)n</v>
      </c>
      <c r="K36" s="9">
        <f>INDEX(RepSumXLS!$A$3:$J$187,F36,8)</f>
        <v>68641</v>
      </c>
      <c r="M36" s="12"/>
    </row>
    <row r="37" spans="1:13" ht="12.75">
      <c r="A37" s="5" t="s">
        <v>85</v>
      </c>
      <c r="B37" s="6">
        <v>0.0163</v>
      </c>
      <c r="C37" t="s">
        <v>86</v>
      </c>
      <c r="E37" t="s">
        <v>16</v>
      </c>
      <c r="F37">
        <f>MATCH(C37,RepSumXLS!$A$3:$A$187,0)</f>
        <v>125</v>
      </c>
      <c r="G37" s="7">
        <f>INDEX(RepSumXLS!$A$3:$J$187,F37,6)</f>
        <v>0.060292</v>
      </c>
      <c r="H37" s="8">
        <f>INDEX(RepSumXLS!$A$3:$J$187,F37,9)</f>
        <v>13.82</v>
      </c>
      <c r="I37" s="8">
        <f>INDEX(RepSumXLS!$A$3:$J$187,F37,10)</f>
        <v>1.03</v>
      </c>
      <c r="J37" s="8" t="str">
        <f>INDEX(RepSumXLS!$A$3:$J$187,F37,7)</f>
        <v>Pfd-2(high)n</v>
      </c>
      <c r="K37" s="9">
        <f>INDEX(RepSumXLS!$A$3:$J$187,F37,8)</f>
        <v>181144</v>
      </c>
      <c r="M37" s="12"/>
    </row>
    <row r="38" spans="1:13" ht="12.75">
      <c r="A38" s="5" t="s">
        <v>87</v>
      </c>
      <c r="B38" s="6">
        <v>0.0124</v>
      </c>
      <c r="C38" t="s">
        <v>88</v>
      </c>
      <c r="E38" t="s">
        <v>13</v>
      </c>
      <c r="F38">
        <f>MATCH(C38,RepSumXLS!$A$3:$A$187,0)</f>
        <v>1</v>
      </c>
      <c r="G38" s="7">
        <f>INDEX(RepSumXLS!$A$3:$J$187,F38,6)</f>
        <v>-0.002512</v>
      </c>
      <c r="H38" s="8">
        <f>INDEX(RepSumXLS!$A$3:$J$187,F38,9)</f>
        <v>0.34</v>
      </c>
      <c r="I38" s="8">
        <f>INDEX(RepSumXLS!$A$3:$J$187,F38,10)</f>
        <v>-16.12</v>
      </c>
      <c r="J38" s="8" t="str">
        <f>INDEX(RepSumXLS!$A$3:$J$187,F38,7)</f>
        <v>Pfd-2(low)</v>
      </c>
      <c r="K38" s="9">
        <f>INDEX(RepSumXLS!$A$3:$J$187,F38,8)</f>
        <v>18484</v>
      </c>
      <c r="M38" s="12"/>
    </row>
    <row r="39" spans="1:13" ht="12.75">
      <c r="A39" s="5" t="s">
        <v>89</v>
      </c>
      <c r="B39" s="6">
        <v>0.013</v>
      </c>
      <c r="C39" t="s">
        <v>90</v>
      </c>
      <c r="E39" t="s">
        <v>13</v>
      </c>
      <c r="F39">
        <f>MATCH(C39,RepSumXLS!$A$3:$A$187,0)</f>
        <v>9</v>
      </c>
      <c r="G39" s="7">
        <f>INDEX(RepSumXLS!$A$3:$J$187,F39,6)</f>
        <v>0.062674</v>
      </c>
      <c r="H39" s="8">
        <f>INDEX(RepSumXLS!$A$3:$J$187,F39,9)</f>
        <v>7.28</v>
      </c>
      <c r="I39" s="8">
        <f>INDEX(RepSumXLS!$A$3:$J$187,F39,10)</f>
        <v>0.24</v>
      </c>
      <c r="J39" s="8" t="str">
        <f>INDEX(RepSumXLS!$A$3:$J$187,F39,7)</f>
        <v>Pfd-2(low)</v>
      </c>
      <c r="K39" s="9">
        <f>INDEX(RepSumXLS!$A$3:$J$187,F39,8)</f>
        <v>88369</v>
      </c>
      <c r="M39" s="12"/>
    </row>
    <row r="40" spans="1:13" ht="12.75">
      <c r="A40" s="5" t="s">
        <v>91</v>
      </c>
      <c r="B40" s="6">
        <v>0.0152</v>
      </c>
      <c r="C40" t="s">
        <v>92</v>
      </c>
      <c r="D40" t="s">
        <v>93</v>
      </c>
      <c r="E40" t="s">
        <v>94</v>
      </c>
      <c r="F40">
        <f>MATCH(C40,RepSumXLS!$A$3:$A$187,0)</f>
        <v>10</v>
      </c>
      <c r="G40" s="7">
        <f>INDEX(RepSumXLS!$A$3:$J$187,F40,6)</f>
        <v>0.043381</v>
      </c>
      <c r="H40" s="8">
        <f>INDEX(RepSumXLS!$A$3:$J$187,F40,9)</f>
        <v>16.66</v>
      </c>
      <c r="I40" s="8">
        <f>INDEX(RepSumXLS!$A$3:$J$187,F40,10)</f>
        <v>1.02</v>
      </c>
      <c r="J40" s="8" t="str">
        <f>INDEX(RepSumXLS!$A$3:$J$187,F40,7)</f>
        <v>Pfd-2(low)</v>
      </c>
      <c r="K40" s="9">
        <f>INDEX(RepSumXLS!$A$3:$J$187,F40,8)</f>
        <v>51583</v>
      </c>
      <c r="M40" s="12"/>
    </row>
    <row r="41" spans="1:13" ht="12.75">
      <c r="A41" s="5" t="s">
        <v>95</v>
      </c>
      <c r="B41" s="6">
        <v>0.0106</v>
      </c>
      <c r="C41" t="s">
        <v>96</v>
      </c>
      <c r="D41" t="s">
        <v>97</v>
      </c>
      <c r="E41" t="s">
        <v>16</v>
      </c>
      <c r="F41">
        <f>MATCH(C41,RepSumXLS!$A$3:$A$187,0)</f>
        <v>12</v>
      </c>
      <c r="G41" s="7">
        <f>INDEX(RepSumXLS!$A$3:$J$187,F41,6)</f>
        <v>0.071137</v>
      </c>
      <c r="H41" s="8">
        <f>INDEX(RepSumXLS!$A$3:$J$187,F41,9)</f>
        <v>12.32</v>
      </c>
      <c r="I41" s="8">
        <f>INDEX(RepSumXLS!$A$3:$J$187,F41,10)</f>
        <v>1.04</v>
      </c>
      <c r="J41" s="8" t="str">
        <f>INDEX(RepSumXLS!$A$3:$J$187,F41,7)</f>
        <v>Pfd-2(low)</v>
      </c>
      <c r="K41" s="9">
        <f>INDEX(RepSumXLS!$A$3:$J$187,F41,8)</f>
        <v>197846</v>
      </c>
      <c r="M41" s="12"/>
    </row>
    <row r="42" spans="1:13" ht="12.75">
      <c r="A42" s="5" t="s">
        <v>98</v>
      </c>
      <c r="B42" s="6">
        <v>0.0194</v>
      </c>
      <c r="C42" t="s">
        <v>99</v>
      </c>
      <c r="E42" t="s">
        <v>100</v>
      </c>
      <c r="F42">
        <f>MATCH(C42,RepSumXLS!$A$3:$A$187,0)</f>
        <v>17</v>
      </c>
      <c r="G42" s="7">
        <f>INDEX(RepSumXLS!$A$3:$J$187,F42,6)</f>
        <v>0.043615</v>
      </c>
      <c r="H42" s="8">
        <f>INDEX(RepSumXLS!$A$3:$J$187,F42,9)</f>
        <v>16.25</v>
      </c>
      <c r="I42" s="8">
        <f>INDEX(RepSumXLS!$A$3:$J$187,F42,10)</f>
        <v>0.1</v>
      </c>
      <c r="J42" s="8" t="str">
        <f>INDEX(RepSumXLS!$A$3:$J$187,F42,7)</f>
        <v>Pfd-2(low)</v>
      </c>
      <c r="K42" s="9">
        <f>INDEX(RepSumXLS!$A$3:$J$187,F42,8)</f>
        <v>111850</v>
      </c>
      <c r="M42" s="12"/>
    </row>
    <row r="43" spans="1:13" ht="12.75">
      <c r="A43" s="5" t="s">
        <v>101</v>
      </c>
      <c r="B43" s="6">
        <v>0.0178</v>
      </c>
      <c r="C43" t="s">
        <v>102</v>
      </c>
      <c r="E43" t="s">
        <v>100</v>
      </c>
      <c r="F43">
        <f>MATCH(C43,RepSumXLS!$A$3:$A$187,0)</f>
        <v>19</v>
      </c>
      <c r="G43" s="7">
        <f>INDEX(RepSumXLS!$A$3:$J$187,F43,6)</f>
        <v>0.043088</v>
      </c>
      <c r="H43" s="8">
        <f>INDEX(RepSumXLS!$A$3:$J$187,F43,9)</f>
        <v>16.39</v>
      </c>
      <c r="I43" s="8">
        <f>INDEX(RepSumXLS!$A$3:$J$187,F43,10)</f>
        <v>0.11</v>
      </c>
      <c r="J43" s="8" t="str">
        <f>INDEX(RepSumXLS!$A$3:$J$187,F43,7)</f>
        <v>Pfd-2(low)</v>
      </c>
      <c r="K43" s="9">
        <f>INDEX(RepSumXLS!$A$3:$J$187,F43,8)</f>
        <v>88050</v>
      </c>
      <c r="M43" s="12"/>
    </row>
    <row r="44" spans="1:13" ht="12.75">
      <c r="A44" s="5" t="s">
        <v>103</v>
      </c>
      <c r="B44" s="6">
        <v>0.0271</v>
      </c>
      <c r="C44" t="s">
        <v>104</v>
      </c>
      <c r="D44" t="s">
        <v>105</v>
      </c>
      <c r="E44" t="s">
        <v>100</v>
      </c>
      <c r="F44">
        <f>MATCH(C44,RepSumXLS!$A$3:$A$187,0)</f>
        <v>23</v>
      </c>
      <c r="G44" s="7">
        <f>INDEX(RepSumXLS!$A$3:$J$187,F44,6)</f>
        <v>0.042624</v>
      </c>
      <c r="H44" s="8">
        <f>INDEX(RepSumXLS!$A$3:$J$187,F44,9)</f>
        <v>16.47</v>
      </c>
      <c r="I44" s="8">
        <f>INDEX(RepSumXLS!$A$3:$J$187,F44,10)</f>
        <v>-7.99</v>
      </c>
      <c r="J44" s="8" t="str">
        <f>INDEX(RepSumXLS!$A$3:$J$187,F44,7)</f>
        <v>Pfd-2(low)</v>
      </c>
      <c r="K44" s="9">
        <f>INDEX(RepSumXLS!$A$3:$J$187,F44,8)</f>
        <v>67369</v>
      </c>
      <c r="M44" s="12"/>
    </row>
    <row r="45" spans="1:13" ht="12.75">
      <c r="A45" s="5" t="s">
        <v>106</v>
      </c>
      <c r="B45" s="6">
        <v>0.0091</v>
      </c>
      <c r="C45" t="s">
        <v>107</v>
      </c>
      <c r="E45" t="s">
        <v>16</v>
      </c>
      <c r="F45">
        <f>MATCH(C45,RepSumXLS!$A$3:$A$187,0)</f>
        <v>79</v>
      </c>
      <c r="G45" s="7">
        <f>INDEX(RepSumXLS!$A$3:$J$187,F45,6)</f>
        <v>0.058749</v>
      </c>
      <c r="H45" s="8">
        <f>INDEX(RepSumXLS!$A$3:$J$187,F45,9)</f>
        <v>14.09</v>
      </c>
      <c r="I45" s="8">
        <f>INDEX(RepSumXLS!$A$3:$J$187,F45,10)</f>
        <v>2.04</v>
      </c>
      <c r="J45" s="8" t="str">
        <f>INDEX(RepSumXLS!$A$3:$J$187,F45,7)</f>
        <v>Pfd-2(low)</v>
      </c>
      <c r="K45" s="9">
        <f>INDEX(RepSumXLS!$A$3:$J$187,F45,8)</f>
        <v>71543</v>
      </c>
      <c r="M45" s="12"/>
    </row>
    <row r="46" spans="1:13" ht="12.75">
      <c r="A46" s="5" t="s">
        <v>108</v>
      </c>
      <c r="B46" s="6">
        <v>0.0148</v>
      </c>
      <c r="C46" t="s">
        <v>109</v>
      </c>
      <c r="E46" t="s">
        <v>16</v>
      </c>
      <c r="F46">
        <f>MATCH(C46,RepSumXLS!$A$3:$A$187,0)</f>
        <v>159</v>
      </c>
      <c r="G46" s="7">
        <f>INDEX(RepSumXLS!$A$3:$J$187,F46,6)</f>
        <v>0.058687</v>
      </c>
      <c r="H46" s="8">
        <f>INDEX(RepSumXLS!$A$3:$J$187,F46,9)</f>
        <v>13.92</v>
      </c>
      <c r="I46" s="8">
        <f>INDEX(RepSumXLS!$A$3:$J$187,F46,10)</f>
        <v>0.24</v>
      </c>
      <c r="J46" s="8" t="str">
        <f>INDEX(RepSumXLS!$A$3:$J$187,F46,7)</f>
        <v>Pfd-2(low)</v>
      </c>
      <c r="K46" s="9">
        <f>INDEX(RepSumXLS!$A$3:$J$187,F46,8)</f>
        <v>119069</v>
      </c>
      <c r="M46" s="12"/>
    </row>
    <row r="47" spans="1:13" ht="25.5">
      <c r="A47" s="5" t="s">
        <v>110</v>
      </c>
      <c r="B47" s="6">
        <v>0.0107</v>
      </c>
      <c r="C47" t="s">
        <v>111</v>
      </c>
      <c r="E47" t="s">
        <v>13</v>
      </c>
      <c r="F47">
        <f>MATCH(C47,RepSumXLS!$A$3:$A$187,0)</f>
        <v>75</v>
      </c>
      <c r="G47" s="7">
        <f>INDEX(RepSumXLS!$A$3:$J$187,F47,6)</f>
        <v>0.06718</v>
      </c>
      <c r="H47" s="8">
        <f>INDEX(RepSumXLS!$A$3:$J$187,F47,9)</f>
        <v>6.77</v>
      </c>
      <c r="I47" s="8">
        <f>INDEX(RepSumXLS!$A$3:$J$187,F47,10)</f>
        <v>0.22</v>
      </c>
      <c r="J47" s="8" t="str">
        <f>INDEX(RepSumXLS!$A$3:$J$187,F47,7)</f>
        <v>Pfd-3</v>
      </c>
      <c r="K47" s="9">
        <f>INDEX(RepSumXLS!$A$3:$J$187,F47,8)</f>
        <v>73594</v>
      </c>
      <c r="M47" s="12"/>
    </row>
    <row r="48" spans="1:13" ht="12.75">
      <c r="A48" s="5" t="s">
        <v>112</v>
      </c>
      <c r="B48" s="6">
        <v>0.0146</v>
      </c>
      <c r="C48" t="s">
        <v>113</v>
      </c>
      <c r="E48" t="s">
        <v>16</v>
      </c>
      <c r="F48">
        <f>MATCH(C48,RepSumXLS!$A$3:$A$187,0)</f>
        <v>171</v>
      </c>
      <c r="G48" s="7">
        <f>INDEX(RepSumXLS!$A$3:$J$187,F48,6)</f>
        <v>0.072813</v>
      </c>
      <c r="H48" s="8">
        <f>INDEX(RepSumXLS!$A$3:$J$187,F48,9)</f>
        <v>12.27</v>
      </c>
      <c r="I48" s="8">
        <f>INDEX(RepSumXLS!$A$3:$J$187,F48,10)</f>
        <v>1.01</v>
      </c>
      <c r="J48" s="8" t="str">
        <f>INDEX(RepSumXLS!$A$3:$J$187,F48,7)</f>
        <v>Pfd-3</v>
      </c>
      <c r="K48" s="9">
        <f>INDEX(RepSumXLS!$A$3:$J$187,F48,8)</f>
        <v>122211</v>
      </c>
      <c r="M48" s="12"/>
    </row>
    <row r="49" spans="1:13" ht="12.75">
      <c r="A49" s="5" t="s">
        <v>114</v>
      </c>
      <c r="B49" s="6">
        <v>0.0206</v>
      </c>
      <c r="C49" t="s">
        <v>115</v>
      </c>
      <c r="E49" t="s">
        <v>13</v>
      </c>
      <c r="F49">
        <f>MATCH(C49,RepSumXLS!$A$3:$A$187,0)</f>
        <v>172</v>
      </c>
      <c r="G49" s="7">
        <f>INDEX(RepSumXLS!$A$3:$J$187,F49,6)</f>
        <v>0.057195</v>
      </c>
      <c r="H49" s="8">
        <f>INDEX(RepSumXLS!$A$3:$J$187,F49,9)</f>
        <v>0.8</v>
      </c>
      <c r="I49" s="8">
        <f>INDEX(RepSumXLS!$A$3:$J$187,F49,10)</f>
        <v>-13.41</v>
      </c>
      <c r="J49" s="8" t="str">
        <f>INDEX(RepSumXLS!$A$3:$J$187,F49,7)</f>
        <v>Pfd-3</v>
      </c>
      <c r="K49" s="9">
        <f>INDEX(RepSumXLS!$A$3:$J$187,F49,8)</f>
        <v>57667</v>
      </c>
      <c r="M49" s="12"/>
    </row>
    <row r="50" spans="1:13" ht="12.75">
      <c r="A50" s="5" t="s">
        <v>116</v>
      </c>
      <c r="B50" s="6">
        <v>0.0118</v>
      </c>
      <c r="C50" t="s">
        <v>117</v>
      </c>
      <c r="E50" t="s">
        <v>16</v>
      </c>
      <c r="F50">
        <f>MATCH(C50,RepSumXLS!$A$3:$A$187,0)</f>
        <v>174</v>
      </c>
      <c r="G50" s="7">
        <f>INDEX(RepSumXLS!$A$3:$J$187,F50,6)</f>
        <v>0.071418</v>
      </c>
      <c r="H50" s="8">
        <f>INDEX(RepSumXLS!$A$3:$J$187,F50,9)</f>
        <v>12.29</v>
      </c>
      <c r="I50" s="8">
        <f>INDEX(RepSumXLS!$A$3:$J$187,F50,10)</f>
        <v>1.04</v>
      </c>
      <c r="J50" s="8" t="str">
        <f>INDEX(RepSumXLS!$A$3:$J$187,F50,7)</f>
        <v>Pfd-3</v>
      </c>
      <c r="K50" s="9">
        <f>INDEX(RepSumXLS!$A$3:$J$187,F50,8)</f>
        <v>76683</v>
      </c>
      <c r="M50" s="12"/>
    </row>
    <row r="51" spans="1:13" ht="12.75">
      <c r="A51" s="5" t="s">
        <v>118</v>
      </c>
      <c r="B51" s="6">
        <v>0.0153</v>
      </c>
      <c r="C51" t="s">
        <v>119</v>
      </c>
      <c r="E51" t="s">
        <v>13</v>
      </c>
      <c r="F51">
        <f>MATCH(C51,RepSumXLS!$A$3:$A$187,0)</f>
        <v>44</v>
      </c>
      <c r="G51" s="7">
        <f>INDEX(RepSumXLS!$A$3:$J$187,F51,6)</f>
        <v>0.06712</v>
      </c>
      <c r="H51" s="8">
        <f>INDEX(RepSumXLS!$A$3:$J$187,F51,9)</f>
        <v>3.93</v>
      </c>
      <c r="I51" s="8">
        <f>INDEX(RepSumXLS!$A$3:$J$187,F51,10)</f>
        <v>0.22</v>
      </c>
      <c r="J51" s="8" t="str">
        <f>INDEX(RepSumXLS!$A$3:$J$187,F51,7)</f>
        <v>Pfd-3 (high)</v>
      </c>
      <c r="K51" s="9">
        <f>INDEX(RepSumXLS!$A$3:$J$187,F51,8)</f>
        <v>79791</v>
      </c>
      <c r="M51" s="12"/>
    </row>
    <row r="52" spans="1:13" ht="12.75">
      <c r="A52" s="5" t="s">
        <v>120</v>
      </c>
      <c r="B52" s="6">
        <v>0.0142</v>
      </c>
      <c r="C52" t="s">
        <v>121</v>
      </c>
      <c r="E52" t="s">
        <v>13</v>
      </c>
      <c r="F52">
        <f>MATCH(C52,RepSumXLS!$A$3:$A$187,0)</f>
        <v>45</v>
      </c>
      <c r="G52" s="7">
        <f>INDEX(RepSumXLS!$A$3:$J$187,F52,6)</f>
        <v>0.074421</v>
      </c>
      <c r="H52" s="8">
        <f>INDEX(RepSumXLS!$A$3:$J$187,F52,9)</f>
        <v>5.79</v>
      </c>
      <c r="I52" s="8">
        <f>INDEX(RepSumXLS!$A$3:$J$187,F52,10)</f>
        <v>0.24</v>
      </c>
      <c r="J52" s="8" t="str">
        <f>INDEX(RepSumXLS!$A$3:$J$187,F52,7)</f>
        <v>Pfd-3 (high)</v>
      </c>
      <c r="K52" s="9">
        <f>INDEX(RepSumXLS!$A$3:$J$187,F52,8)</f>
        <v>79829</v>
      </c>
      <c r="M52" s="12"/>
    </row>
    <row r="53" spans="1:13" ht="12.75">
      <c r="A53" s="5" t="s">
        <v>122</v>
      </c>
      <c r="B53" s="6">
        <v>0.0153</v>
      </c>
      <c r="C53" t="s">
        <v>123</v>
      </c>
      <c r="E53" t="s">
        <v>13</v>
      </c>
      <c r="F53">
        <f>MATCH(C53,RepSumXLS!$A$3:$A$187,0)</f>
        <v>46</v>
      </c>
      <c r="G53" s="7">
        <f>INDEX(RepSumXLS!$A$3:$J$187,F53,6)</f>
        <v>0.062914</v>
      </c>
      <c r="H53" s="8">
        <f>INDEX(RepSumXLS!$A$3:$J$187,F53,9)</f>
        <v>2.16</v>
      </c>
      <c r="I53" s="8">
        <f>INDEX(RepSumXLS!$A$3:$J$187,F53,10)</f>
        <v>0.27</v>
      </c>
      <c r="J53" s="8" t="str">
        <f>INDEX(RepSumXLS!$A$3:$J$187,F53,7)</f>
        <v>Pfd-3 (high)</v>
      </c>
      <c r="K53" s="9">
        <f>INDEX(RepSumXLS!$A$3:$J$187,F53,8)</f>
        <v>100036</v>
      </c>
      <c r="M53" s="12"/>
    </row>
    <row r="54" spans="1:13" ht="12.75">
      <c r="A54" s="5" t="s">
        <v>124</v>
      </c>
      <c r="B54" s="6">
        <v>0.0159</v>
      </c>
      <c r="C54" t="s">
        <v>125</v>
      </c>
      <c r="E54" t="s">
        <v>13</v>
      </c>
      <c r="F54">
        <f>MATCH(C54,RepSumXLS!$A$3:$A$187,0)</f>
        <v>87</v>
      </c>
      <c r="G54" s="7">
        <f>INDEX(RepSumXLS!$A$3:$J$187,F54,6)</f>
        <v>0.045617</v>
      </c>
      <c r="H54" s="8">
        <f>INDEX(RepSumXLS!$A$3:$J$187,F54,9)</f>
        <v>6.62</v>
      </c>
      <c r="I54" s="8">
        <f>INDEX(RepSumXLS!$A$3:$J$187,F54,10)</f>
        <v>0.19</v>
      </c>
      <c r="J54" s="8" t="str">
        <f>INDEX(RepSumXLS!$A$3:$J$187,F54,7)</f>
        <v>Pfd-3 (high)</v>
      </c>
      <c r="K54" s="9">
        <f>INDEX(RepSumXLS!$A$3:$J$187,F54,8)</f>
        <v>22204</v>
      </c>
      <c r="M54" s="12"/>
    </row>
    <row r="55" spans="1:11" ht="12.75">
      <c r="A55" s="5" t="s">
        <v>126</v>
      </c>
      <c r="B55" s="6">
        <v>0.0199</v>
      </c>
      <c r="C55" t="s">
        <v>127</v>
      </c>
      <c r="E55" t="s">
        <v>13</v>
      </c>
      <c r="F55">
        <f>MATCH(C55,RepSumXLS!$A$3:$A$187,0)</f>
        <v>178</v>
      </c>
      <c r="G55" s="7">
        <f>INDEX(RepSumXLS!$A$3:$J$187,F55,6)</f>
        <v>0.085452</v>
      </c>
      <c r="H55" s="8">
        <f>INDEX(RepSumXLS!$A$3:$J$187,F55,9)</f>
        <v>3.83</v>
      </c>
      <c r="I55" s="8">
        <f>INDEX(RepSumXLS!$A$3:$J$187,F55,10)</f>
        <v>0.2</v>
      </c>
      <c r="J55" s="8" t="str">
        <f>INDEX(RepSumXLS!$A$3:$J$187,F55,7)</f>
        <v>Pfd-3 (high)</v>
      </c>
      <c r="K55" s="9">
        <f>INDEX(RepSumXLS!$A$3:$J$187,F55,8)</f>
        <v>198143</v>
      </c>
    </row>
    <row r="56" spans="2:14" ht="12.75">
      <c r="B56" s="7"/>
      <c r="M56" s="12"/>
      <c r="N56" s="11"/>
    </row>
    <row r="57" spans="2:13" ht="12.75">
      <c r="B57" s="7"/>
      <c r="L57">
        <f>SUM(L2:L55)</f>
        <v>0</v>
      </c>
      <c r="M57" s="13"/>
    </row>
    <row r="58" ht="12.75">
      <c r="B58" s="7"/>
    </row>
    <row r="59" spans="6:10" ht="12.75">
      <c r="F59" s="7"/>
      <c r="G59" s="7"/>
      <c r="J59" s="14"/>
    </row>
    <row r="60" spans="4:11" ht="12.75">
      <c r="D60" s="15" t="s">
        <v>128</v>
      </c>
      <c r="E60" s="16"/>
      <c r="F60" s="17"/>
      <c r="G60" s="17" t="s">
        <v>129</v>
      </c>
      <c r="H60" s="16" t="s">
        <v>130</v>
      </c>
      <c r="I60" s="16"/>
      <c r="J60" s="18"/>
      <c r="K60" s="16"/>
    </row>
    <row r="61" spans="4:11" ht="12.75">
      <c r="D61" s="16">
        <v>1</v>
      </c>
      <c r="E61" s="19">
        <v>102040</v>
      </c>
      <c r="F61" s="17">
        <f aca="true" t="shared" si="0" ref="F61:F69">E61/E$70</f>
        <v>0.009153342710336711</v>
      </c>
      <c r="G61" s="17">
        <v>0.0438</v>
      </c>
      <c r="H61" s="16">
        <v>16.7</v>
      </c>
      <c r="I61" s="16"/>
      <c r="J61" s="18">
        <f aca="true" t="shared" si="1" ref="J61:J69">F61*G61</f>
        <v>0.00040091641071274796</v>
      </c>
      <c r="K61" s="16">
        <f aca="true" t="shared" si="2" ref="K61:K69">F61*H61</f>
        <v>0.15286082326262307</v>
      </c>
    </row>
    <row r="62" spans="4:11" ht="12.75">
      <c r="D62" s="16">
        <v>2</v>
      </c>
      <c r="E62" s="19">
        <v>693360</v>
      </c>
      <c r="F62" s="17">
        <f t="shared" si="0"/>
        <v>0.06219680225048081</v>
      </c>
      <c r="G62" s="17">
        <v>0.0435</v>
      </c>
      <c r="H62" s="16">
        <v>16.4</v>
      </c>
      <c r="I62" s="16"/>
      <c r="J62" s="18">
        <f t="shared" si="1"/>
        <v>0.0027055608978959153</v>
      </c>
      <c r="K62" s="16">
        <f t="shared" si="2"/>
        <v>1.0200275569078852</v>
      </c>
    </row>
    <row r="63" spans="4:11" ht="12.75">
      <c r="D63" s="16">
        <v>3</v>
      </c>
      <c r="E63" s="19">
        <v>246200</v>
      </c>
      <c r="F63" s="17">
        <f t="shared" si="0"/>
        <v>0.022084995837758706</v>
      </c>
      <c r="G63" s="17">
        <v>0.0409</v>
      </c>
      <c r="H63" s="16">
        <v>17.16</v>
      </c>
      <c r="I63" s="16"/>
      <c r="J63" s="18">
        <f t="shared" si="1"/>
        <v>0.000903276329764331</v>
      </c>
      <c r="K63" s="16">
        <f t="shared" si="2"/>
        <v>0.3789785285759394</v>
      </c>
    </row>
    <row r="64" spans="4:11" ht="12.75">
      <c r="D64" s="16">
        <v>4</v>
      </c>
      <c r="E64" s="19">
        <v>1629320</v>
      </c>
      <c r="F64" s="17">
        <f t="shared" si="0"/>
        <v>0.14615566782443953</v>
      </c>
      <c r="G64" s="17">
        <v>0.0392</v>
      </c>
      <c r="H64" s="16">
        <v>2.8</v>
      </c>
      <c r="I64" s="16"/>
      <c r="J64" s="18">
        <f t="shared" si="1"/>
        <v>0.0057293021787180294</v>
      </c>
      <c r="K64" s="16">
        <f t="shared" si="2"/>
        <v>0.4092358699084307</v>
      </c>
    </row>
    <row r="65" spans="4:11" ht="12.75">
      <c r="D65" s="16">
        <v>5</v>
      </c>
      <c r="E65" s="19">
        <v>1342440</v>
      </c>
      <c r="F65" s="17">
        <f t="shared" si="0"/>
        <v>0.12042153457530787</v>
      </c>
      <c r="G65" s="17">
        <v>0.0585</v>
      </c>
      <c r="H65" s="16">
        <v>4.36</v>
      </c>
      <c r="I65" s="16"/>
      <c r="J65" s="18">
        <f t="shared" si="1"/>
        <v>0.007044659772655511</v>
      </c>
      <c r="K65" s="16">
        <f t="shared" si="2"/>
        <v>0.5250378907483424</v>
      </c>
    </row>
    <row r="66" spans="4:11" ht="12.75">
      <c r="D66" s="16">
        <v>6</v>
      </c>
      <c r="E66" s="19">
        <v>195500</v>
      </c>
      <c r="F66" s="17">
        <f t="shared" si="0"/>
        <v>0.017537029594970863</v>
      </c>
      <c r="G66" s="17">
        <v>0.0638</v>
      </c>
      <c r="H66" s="16">
        <v>5.26</v>
      </c>
      <c r="I66" s="16"/>
      <c r="J66" s="18">
        <f t="shared" si="1"/>
        <v>0.001118862488159141</v>
      </c>
      <c r="K66" s="16">
        <f t="shared" si="2"/>
        <v>0.09224477566954674</v>
      </c>
    </row>
    <row r="67" spans="4:11" ht="12.75">
      <c r="D67" s="16">
        <v>7</v>
      </c>
      <c r="E67" s="19">
        <v>101440</v>
      </c>
      <c r="F67" s="17">
        <f t="shared" si="0"/>
        <v>0.009099520624623245</v>
      </c>
      <c r="G67" s="17">
        <v>0.0541</v>
      </c>
      <c r="H67" s="16">
        <v>2.25</v>
      </c>
      <c r="I67" s="16"/>
      <c r="J67" s="18">
        <f t="shared" si="1"/>
        <v>0.0004922840657921176</v>
      </c>
      <c r="K67" s="16">
        <f t="shared" si="2"/>
        <v>0.0204739214054023</v>
      </c>
    </row>
    <row r="68" spans="4:11" ht="12.75">
      <c r="D68" s="16">
        <v>9</v>
      </c>
      <c r="E68" s="19">
        <v>5937540</v>
      </c>
      <c r="F68" s="17">
        <f t="shared" si="0"/>
        <v>0.5326179780118839</v>
      </c>
      <c r="G68" s="17">
        <v>0.061</v>
      </c>
      <c r="H68" s="16">
        <v>13.75</v>
      </c>
      <c r="I68" s="16"/>
      <c r="J68" s="18">
        <f t="shared" si="1"/>
        <v>0.03248969665872492</v>
      </c>
      <c r="K68" s="16">
        <f t="shared" si="2"/>
        <v>7.3234971976634045</v>
      </c>
    </row>
    <row r="69" spans="4:11" ht="12.75">
      <c r="D69" s="16">
        <v>10</v>
      </c>
      <c r="E69" s="19">
        <v>900000</v>
      </c>
      <c r="F69" s="17">
        <f t="shared" si="0"/>
        <v>0.08073312857019835</v>
      </c>
      <c r="G69" s="17">
        <v>0.049</v>
      </c>
      <c r="H69" s="16">
        <v>5</v>
      </c>
      <c r="I69" s="16"/>
      <c r="J69" s="18">
        <f t="shared" si="1"/>
        <v>0.003955923299939719</v>
      </c>
      <c r="K69" s="16">
        <f t="shared" si="2"/>
        <v>0.4036656428509917</v>
      </c>
    </row>
    <row r="70" spans="4:11" ht="12.75">
      <c r="D70" s="16"/>
      <c r="E70" s="19">
        <f>SUM(E61:E69)</f>
        <v>11147840</v>
      </c>
      <c r="F70" s="17">
        <f>SUM(F61:F69)</f>
        <v>1.0000000000000002</v>
      </c>
      <c r="G70" s="16"/>
      <c r="H70" s="16"/>
      <c r="I70" s="16"/>
      <c r="J70" s="18">
        <f>SUM(J61:J69)</f>
        <v>0.05484048210236243</v>
      </c>
      <c r="K70" s="16">
        <f>SUM(K61:K69)</f>
        <v>10.326022206992565</v>
      </c>
    </row>
    <row r="72" spans="3:7" ht="12.75">
      <c r="C72" s="7"/>
      <c r="D72" s="7"/>
      <c r="G72" s="14"/>
    </row>
    <row r="73" spans="2:8" ht="12.75">
      <c r="B73" s="9"/>
      <c r="C73" s="7"/>
      <c r="D73" s="7"/>
      <c r="F73" s="20" t="s">
        <v>131</v>
      </c>
      <c r="G73" s="14"/>
      <c r="H73" s="20" t="s">
        <v>132</v>
      </c>
    </row>
    <row r="74" spans="2:8" ht="12.75">
      <c r="B74" s="9"/>
      <c r="C74" s="7"/>
      <c r="D74" s="7"/>
      <c r="E74" t="s">
        <v>133</v>
      </c>
      <c r="F74">
        <f>0.2115+0.404</f>
        <v>0.6155</v>
      </c>
      <c r="G74" s="14"/>
      <c r="H74">
        <f>0.3653+0.287</f>
        <v>0.6523</v>
      </c>
    </row>
    <row r="75" spans="2:8" ht="12.75">
      <c r="B75" s="9"/>
      <c r="C75" s="7"/>
      <c r="D75" s="7"/>
      <c r="E75" t="s">
        <v>134</v>
      </c>
      <c r="F75">
        <f>0.0789+0.2574</f>
        <v>0.33630000000000004</v>
      </c>
      <c r="G75" s="14"/>
      <c r="H75">
        <f>0.0705+0.1394</f>
        <v>0.20989999999999998</v>
      </c>
    </row>
    <row r="76" spans="2:8" ht="12.75">
      <c r="B76" s="9"/>
      <c r="C76" s="7"/>
      <c r="D76" s="7"/>
      <c r="E76" t="s">
        <v>135</v>
      </c>
      <c r="F76">
        <f>0.0482</f>
        <v>0.0482</v>
      </c>
      <c r="G76" s="14"/>
      <c r="H76">
        <f>0.0577+0.0806</f>
        <v>0.1383</v>
      </c>
    </row>
    <row r="77" spans="2:7" ht="12.75">
      <c r="B77" s="9"/>
      <c r="C77" s="7"/>
      <c r="D77" s="7"/>
      <c r="G77" s="14"/>
    </row>
    <row r="78" spans="2:8" ht="12.75">
      <c r="B78" s="9"/>
      <c r="C78" s="7"/>
      <c r="D78" s="7"/>
      <c r="F78">
        <f>F74*1+F75*2+F76*3</f>
        <v>1.4327</v>
      </c>
      <c r="G78" s="14"/>
      <c r="H78">
        <f>H74*1+H75*2+H76*3</f>
        <v>1.4869999999999999</v>
      </c>
    </row>
    <row r="79" spans="2:7" ht="12.75">
      <c r="B79" s="9"/>
      <c r="C79" s="7"/>
      <c r="D79" s="7"/>
      <c r="G79" s="14"/>
    </row>
    <row r="80" spans="2:7" ht="12.75">
      <c r="B80" s="9"/>
      <c r="C80" s="7"/>
      <c r="D80" s="7"/>
      <c r="G80" s="14"/>
    </row>
    <row r="81" spans="2:7" ht="12.75">
      <c r="B81" s="9"/>
      <c r="C81" s="7"/>
      <c r="D81" s="7"/>
      <c r="G81" s="14"/>
    </row>
    <row r="82" spans="2:7" ht="12.75">
      <c r="B82" s="9"/>
      <c r="C82" s="7"/>
      <c r="G82" s="14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">
      <selection activeCell="H3" sqref="H3"/>
    </sheetView>
  </sheetViews>
  <sheetFormatPr defaultColWidth="9.140625" defaultRowHeight="12.75"/>
  <cols>
    <col min="1" max="1" width="14.28125" style="0" customWidth="1"/>
    <col min="4" max="4" width="13.421875" style="0" customWidth="1"/>
    <col min="5" max="5" width="12.57421875" style="0" customWidth="1"/>
    <col min="6" max="6" width="20.7109375" style="0" customWidth="1"/>
  </cols>
  <sheetData>
    <row r="1" ht="12.75">
      <c r="A1" t="s">
        <v>136</v>
      </c>
    </row>
    <row r="2" spans="1:10" ht="12.75">
      <c r="A2" t="s">
        <v>137</v>
      </c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</row>
    <row r="3" spans="1:10" ht="12.75">
      <c r="A3" t="s">
        <v>88</v>
      </c>
      <c r="B3">
        <v>26.5</v>
      </c>
      <c r="C3">
        <v>26.8</v>
      </c>
      <c r="D3">
        <v>1.4375</v>
      </c>
      <c r="E3" s="21">
        <v>39753</v>
      </c>
      <c r="F3" s="7">
        <v>-0.002512</v>
      </c>
      <c r="G3" t="s">
        <v>147</v>
      </c>
      <c r="H3" s="9">
        <v>18484</v>
      </c>
      <c r="I3">
        <v>0.34</v>
      </c>
      <c r="J3">
        <v>-16.12</v>
      </c>
    </row>
    <row r="4" spans="1:10" ht="12.75">
      <c r="A4" t="s">
        <v>148</v>
      </c>
      <c r="B4">
        <v>24.37</v>
      </c>
      <c r="C4">
        <v>24.62</v>
      </c>
      <c r="D4">
        <v>1.0625</v>
      </c>
      <c r="E4" s="21">
        <v>39765</v>
      </c>
      <c r="F4" s="7">
        <v>0.053589</v>
      </c>
      <c r="G4" t="s">
        <v>147</v>
      </c>
      <c r="H4" s="9">
        <v>62487</v>
      </c>
      <c r="I4">
        <v>2.35</v>
      </c>
      <c r="J4">
        <v>0.24</v>
      </c>
    </row>
    <row r="5" spans="1:10" ht="12.75">
      <c r="A5" t="s">
        <v>149</v>
      </c>
      <c r="B5">
        <v>9.25</v>
      </c>
      <c r="C5">
        <v>9.35</v>
      </c>
      <c r="D5">
        <v>0.525</v>
      </c>
      <c r="E5" s="21">
        <v>39717</v>
      </c>
      <c r="F5" s="7">
        <v>0.087324</v>
      </c>
      <c r="G5" t="s">
        <v>147</v>
      </c>
      <c r="H5" s="9">
        <v>9288</v>
      </c>
      <c r="I5">
        <v>2.5</v>
      </c>
      <c r="J5">
        <v>0.22</v>
      </c>
    </row>
    <row r="6" spans="1:10" ht="12.75">
      <c r="A6" t="s">
        <v>150</v>
      </c>
      <c r="B6">
        <v>19.3</v>
      </c>
      <c r="C6">
        <v>19.7</v>
      </c>
      <c r="D6">
        <v>0.8312</v>
      </c>
      <c r="E6" s="21">
        <v>39702</v>
      </c>
      <c r="F6" s="7">
        <v>0.043609</v>
      </c>
      <c r="G6" t="s">
        <v>147</v>
      </c>
      <c r="H6" s="9">
        <v>54118</v>
      </c>
      <c r="I6">
        <v>16.62</v>
      </c>
      <c r="J6">
        <v>1.02</v>
      </c>
    </row>
    <row r="7" spans="1:10" ht="12.75">
      <c r="A7" t="s">
        <v>151</v>
      </c>
      <c r="B7">
        <v>23.01</v>
      </c>
      <c r="C7">
        <v>24.28</v>
      </c>
      <c r="D7">
        <v>1.0733</v>
      </c>
      <c r="E7" s="21">
        <v>39718</v>
      </c>
      <c r="F7" s="7">
        <v>0.047043</v>
      </c>
      <c r="G7" t="s">
        <v>147</v>
      </c>
      <c r="H7" s="9">
        <v>3785</v>
      </c>
      <c r="I7">
        <v>16.18</v>
      </c>
      <c r="J7">
        <v>19.54</v>
      </c>
    </row>
    <row r="8" spans="1:10" ht="12.75">
      <c r="A8" t="s">
        <v>152</v>
      </c>
      <c r="B8">
        <v>19.85</v>
      </c>
      <c r="C8">
        <v>19.99</v>
      </c>
      <c r="D8">
        <v>1.0875</v>
      </c>
      <c r="E8" s="21">
        <v>39732</v>
      </c>
      <c r="F8" s="7">
        <v>0.060772</v>
      </c>
      <c r="G8" t="s">
        <v>147</v>
      </c>
      <c r="H8" s="9">
        <v>12367</v>
      </c>
      <c r="I8">
        <v>14.66</v>
      </c>
      <c r="J8">
        <v>0.54</v>
      </c>
    </row>
    <row r="9" spans="1:10" ht="12.75">
      <c r="A9" t="s">
        <v>153</v>
      </c>
      <c r="B9">
        <v>25.15</v>
      </c>
      <c r="C9">
        <v>25.29</v>
      </c>
      <c r="D9">
        <v>1.4375</v>
      </c>
      <c r="E9" s="21">
        <v>39702</v>
      </c>
      <c r="F9" s="7">
        <v>0.059003</v>
      </c>
      <c r="G9" t="s">
        <v>147</v>
      </c>
      <c r="H9" s="9">
        <v>76940</v>
      </c>
      <c r="I9">
        <v>3.19</v>
      </c>
      <c r="J9">
        <v>0.23</v>
      </c>
    </row>
    <row r="10" spans="1:10" ht="12.75">
      <c r="A10" t="s">
        <v>154</v>
      </c>
      <c r="B10">
        <v>25.34</v>
      </c>
      <c r="C10">
        <v>25.47</v>
      </c>
      <c r="D10">
        <v>1.375</v>
      </c>
      <c r="E10" s="21">
        <v>39702</v>
      </c>
      <c r="F10" s="7">
        <v>0.054353</v>
      </c>
      <c r="G10" t="s">
        <v>147</v>
      </c>
      <c r="H10" s="9">
        <v>57208</v>
      </c>
      <c r="I10">
        <v>4.56</v>
      </c>
      <c r="J10">
        <v>0.2</v>
      </c>
    </row>
    <row r="11" spans="1:10" ht="12.75">
      <c r="A11" t="s">
        <v>90</v>
      </c>
      <c r="B11">
        <v>23.75</v>
      </c>
      <c r="C11">
        <v>23.94</v>
      </c>
      <c r="D11">
        <v>1.35</v>
      </c>
      <c r="E11" s="21">
        <v>39702</v>
      </c>
      <c r="F11" s="7">
        <v>0.062674</v>
      </c>
      <c r="G11" t="s">
        <v>147</v>
      </c>
      <c r="H11" s="9">
        <v>88369</v>
      </c>
      <c r="I11">
        <v>7.28</v>
      </c>
      <c r="J11">
        <v>0.24</v>
      </c>
    </row>
    <row r="12" spans="1:10" ht="12.75">
      <c r="A12" t="s">
        <v>92</v>
      </c>
      <c r="B12">
        <v>19.4</v>
      </c>
      <c r="C12">
        <v>19.6</v>
      </c>
      <c r="D12">
        <v>0.8312</v>
      </c>
      <c r="E12" s="21">
        <v>39702</v>
      </c>
      <c r="F12" s="7">
        <v>0.043381</v>
      </c>
      <c r="G12" t="s">
        <v>147</v>
      </c>
      <c r="H12" s="9">
        <v>51583</v>
      </c>
      <c r="I12">
        <v>16.66</v>
      </c>
      <c r="J12">
        <v>1.02</v>
      </c>
    </row>
    <row r="13" spans="1:10" ht="12.75">
      <c r="A13" t="s">
        <v>155</v>
      </c>
      <c r="B13">
        <v>17.2</v>
      </c>
      <c r="C13">
        <v>17.3</v>
      </c>
      <c r="D13">
        <v>1.1875</v>
      </c>
      <c r="E13" s="21">
        <v>39702</v>
      </c>
      <c r="F13" s="7">
        <v>0.070548</v>
      </c>
      <c r="G13" t="s">
        <v>147</v>
      </c>
      <c r="H13" s="9">
        <v>133377</v>
      </c>
      <c r="I13">
        <v>12.4</v>
      </c>
      <c r="J13">
        <v>1.04</v>
      </c>
    </row>
    <row r="14" spans="1:10" ht="12.75">
      <c r="A14" t="s">
        <v>96</v>
      </c>
      <c r="B14">
        <v>17.06</v>
      </c>
      <c r="C14">
        <v>17.07</v>
      </c>
      <c r="D14">
        <v>1.1875</v>
      </c>
      <c r="E14" s="21">
        <v>39702</v>
      </c>
      <c r="F14" s="7">
        <v>0.071137</v>
      </c>
      <c r="G14" t="s">
        <v>147</v>
      </c>
      <c r="H14" s="9">
        <v>197846</v>
      </c>
      <c r="I14">
        <v>12.32</v>
      </c>
      <c r="J14">
        <v>1.04</v>
      </c>
    </row>
    <row r="15" spans="1:10" ht="12.75">
      <c r="A15" t="s">
        <v>156</v>
      </c>
      <c r="B15">
        <v>22.85</v>
      </c>
      <c r="C15">
        <v>22.95</v>
      </c>
      <c r="D15">
        <v>1.25</v>
      </c>
      <c r="E15" s="21">
        <v>39692</v>
      </c>
      <c r="F15" s="7">
        <v>0.074186</v>
      </c>
      <c r="G15" t="s">
        <v>147</v>
      </c>
      <c r="H15" s="9">
        <v>858670</v>
      </c>
      <c r="I15">
        <v>4.17</v>
      </c>
      <c r="J15">
        <v>0.21</v>
      </c>
    </row>
    <row r="16" spans="1:10" ht="12.75">
      <c r="A16" t="s">
        <v>157</v>
      </c>
      <c r="B16">
        <v>17.88</v>
      </c>
      <c r="C16">
        <v>17.99</v>
      </c>
      <c r="D16">
        <v>0.8215</v>
      </c>
      <c r="E16" s="21">
        <v>39718</v>
      </c>
      <c r="F16" s="7">
        <v>0.051938</v>
      </c>
      <c r="G16" t="s">
        <v>158</v>
      </c>
      <c r="H16" s="9">
        <v>137742</v>
      </c>
      <c r="I16">
        <v>16.89</v>
      </c>
      <c r="J16">
        <v>0.45</v>
      </c>
    </row>
    <row r="17" spans="1:10" ht="12.75">
      <c r="A17" t="s">
        <v>159</v>
      </c>
      <c r="B17">
        <v>21.26</v>
      </c>
      <c r="C17">
        <v>21.35</v>
      </c>
      <c r="D17">
        <v>1.5625</v>
      </c>
      <c r="E17" s="21">
        <v>39737</v>
      </c>
      <c r="F17" s="7">
        <v>0.07465</v>
      </c>
      <c r="G17" t="s">
        <v>158</v>
      </c>
      <c r="H17" s="9">
        <v>114855</v>
      </c>
      <c r="I17">
        <v>11.96</v>
      </c>
      <c r="J17">
        <v>1.03</v>
      </c>
    </row>
    <row r="18" spans="1:10" ht="12.75">
      <c r="A18" t="s">
        <v>160</v>
      </c>
      <c r="B18">
        <v>18.25</v>
      </c>
      <c r="C18">
        <v>18.31</v>
      </c>
      <c r="D18">
        <v>1.3168</v>
      </c>
      <c r="E18" s="21">
        <v>39737</v>
      </c>
      <c r="F18" s="7">
        <v>0.05075</v>
      </c>
      <c r="G18" t="s">
        <v>158</v>
      </c>
      <c r="H18" s="9">
        <v>36707</v>
      </c>
      <c r="I18">
        <v>15.76</v>
      </c>
      <c r="J18">
        <v>0.56</v>
      </c>
    </row>
    <row r="19" spans="1:10" ht="12.75">
      <c r="A19" t="s">
        <v>99</v>
      </c>
      <c r="B19">
        <v>24.87</v>
      </c>
      <c r="C19">
        <v>24.98</v>
      </c>
      <c r="D19">
        <v>1.2</v>
      </c>
      <c r="E19" s="21">
        <v>39751</v>
      </c>
      <c r="F19" s="7">
        <v>0.043615</v>
      </c>
      <c r="G19" t="s">
        <v>147</v>
      </c>
      <c r="H19" s="9">
        <v>111850</v>
      </c>
      <c r="I19">
        <v>16.25</v>
      </c>
      <c r="J19">
        <v>0.1</v>
      </c>
    </row>
    <row r="20" spans="1:10" ht="12.75">
      <c r="A20" t="s">
        <v>161</v>
      </c>
      <c r="B20">
        <v>24.5</v>
      </c>
      <c r="C20">
        <v>24.99</v>
      </c>
      <c r="D20">
        <v>1.0883</v>
      </c>
      <c r="E20" s="21">
        <v>39718</v>
      </c>
      <c r="F20" s="7">
        <v>0.043741</v>
      </c>
      <c r="G20" t="s">
        <v>147</v>
      </c>
      <c r="H20" s="9">
        <v>3332</v>
      </c>
      <c r="I20">
        <v>16.49</v>
      </c>
      <c r="J20">
        <v>0.06</v>
      </c>
    </row>
    <row r="21" spans="1:10" ht="12.75">
      <c r="A21" t="s">
        <v>102</v>
      </c>
      <c r="B21">
        <v>24.82</v>
      </c>
      <c r="C21">
        <v>25.25</v>
      </c>
      <c r="D21">
        <v>1.15</v>
      </c>
      <c r="E21" s="21">
        <v>39751</v>
      </c>
      <c r="F21" s="7">
        <v>0.043088</v>
      </c>
      <c r="G21" t="s">
        <v>147</v>
      </c>
      <c r="H21" s="9">
        <v>88050</v>
      </c>
      <c r="I21">
        <v>16.39</v>
      </c>
      <c r="J21">
        <v>0.11</v>
      </c>
    </row>
    <row r="22" spans="1:10" ht="12.75">
      <c r="A22" t="s">
        <v>162</v>
      </c>
      <c r="B22">
        <v>24.5</v>
      </c>
      <c r="C22">
        <v>25.1</v>
      </c>
      <c r="D22">
        <v>1.0828</v>
      </c>
      <c r="E22" s="21">
        <v>39718</v>
      </c>
      <c r="F22" s="7">
        <v>0.04348</v>
      </c>
      <c r="G22" t="s">
        <v>147</v>
      </c>
      <c r="H22">
        <v>825</v>
      </c>
      <c r="I22">
        <v>16.53</v>
      </c>
      <c r="J22">
        <v>0.09</v>
      </c>
    </row>
    <row r="23" spans="1:10" ht="12.75">
      <c r="A23" t="s">
        <v>163</v>
      </c>
      <c r="B23">
        <v>24.6</v>
      </c>
      <c r="C23">
        <v>25</v>
      </c>
      <c r="D23">
        <v>1.0875</v>
      </c>
      <c r="E23" s="21">
        <v>39717</v>
      </c>
      <c r="F23" s="7">
        <v>0.043378</v>
      </c>
      <c r="G23" t="s">
        <v>147</v>
      </c>
      <c r="H23" s="9">
        <v>38098</v>
      </c>
      <c r="I23">
        <v>16.47</v>
      </c>
      <c r="J23">
        <v>-0.05</v>
      </c>
    </row>
    <row r="24" spans="1:10" ht="12.75">
      <c r="A24" t="s">
        <v>164</v>
      </c>
      <c r="B24">
        <v>24.5</v>
      </c>
      <c r="C24">
        <v>25.1</v>
      </c>
      <c r="D24">
        <v>1.0843</v>
      </c>
      <c r="E24" s="21">
        <v>39718</v>
      </c>
      <c r="F24" s="7">
        <v>0.04369</v>
      </c>
      <c r="G24" t="s">
        <v>147</v>
      </c>
      <c r="H24" s="9">
        <v>1998</v>
      </c>
      <c r="I24">
        <v>16.54</v>
      </c>
      <c r="J24">
        <v>-1.07</v>
      </c>
    </row>
    <row r="25" spans="1:10" ht="12.75">
      <c r="A25" t="s">
        <v>104</v>
      </c>
      <c r="B25">
        <v>24.95</v>
      </c>
      <c r="C25">
        <v>25.1</v>
      </c>
      <c r="D25">
        <v>1.1625</v>
      </c>
      <c r="E25" s="21">
        <v>39717</v>
      </c>
      <c r="F25" s="7">
        <v>0.042624</v>
      </c>
      <c r="G25" t="s">
        <v>147</v>
      </c>
      <c r="H25" s="9">
        <v>67369</v>
      </c>
      <c r="I25">
        <v>16.47</v>
      </c>
      <c r="J25">
        <v>-7.99</v>
      </c>
    </row>
    <row r="26" spans="1:10" ht="12.75">
      <c r="A26" t="s">
        <v>165</v>
      </c>
      <c r="B26">
        <v>24.8</v>
      </c>
      <c r="C26">
        <v>25.09</v>
      </c>
      <c r="D26">
        <v>1.135</v>
      </c>
      <c r="E26" s="21">
        <v>39750</v>
      </c>
      <c r="F26" s="7">
        <v>0.043747</v>
      </c>
      <c r="G26" t="s">
        <v>147</v>
      </c>
      <c r="H26" s="9">
        <v>33128</v>
      </c>
      <c r="I26">
        <v>16.63</v>
      </c>
      <c r="J26">
        <v>-32.61</v>
      </c>
    </row>
    <row r="27" spans="1:10" ht="12.75">
      <c r="A27" t="s">
        <v>166</v>
      </c>
      <c r="B27">
        <v>24.52</v>
      </c>
      <c r="C27">
        <v>24.98</v>
      </c>
      <c r="D27">
        <v>1.0753</v>
      </c>
      <c r="E27" s="21">
        <v>39718</v>
      </c>
      <c r="F27" s="7">
        <v>0.043974</v>
      </c>
      <c r="G27" t="s">
        <v>147</v>
      </c>
      <c r="H27" s="9">
        <v>13017</v>
      </c>
      <c r="I27">
        <v>16.69</v>
      </c>
      <c r="J27">
        <v>0.18</v>
      </c>
    </row>
    <row r="28" spans="1:10" ht="12.75">
      <c r="A28" t="s">
        <v>167</v>
      </c>
      <c r="B28">
        <v>24.76</v>
      </c>
      <c r="C28">
        <v>25.1</v>
      </c>
      <c r="D28">
        <v>1.1255</v>
      </c>
      <c r="E28" s="21">
        <v>39717</v>
      </c>
      <c r="F28" s="7">
        <v>0.043579</v>
      </c>
      <c r="G28" t="s">
        <v>147</v>
      </c>
      <c r="H28" s="9">
        <v>6063</v>
      </c>
      <c r="I28">
        <v>16.61</v>
      </c>
      <c r="J28">
        <v>8.6</v>
      </c>
    </row>
    <row r="29" spans="1:10" ht="12.75">
      <c r="A29" t="s">
        <v>168</v>
      </c>
      <c r="B29">
        <v>24.6</v>
      </c>
      <c r="C29">
        <v>24.79</v>
      </c>
      <c r="D29">
        <v>1.0759</v>
      </c>
      <c r="E29" s="21">
        <v>39718</v>
      </c>
      <c r="F29" s="7">
        <v>0.043847</v>
      </c>
      <c r="G29" t="s">
        <v>147</v>
      </c>
      <c r="H29" s="9">
        <v>27247</v>
      </c>
      <c r="I29">
        <v>16.71</v>
      </c>
      <c r="J29">
        <v>-0.42</v>
      </c>
    </row>
    <row r="30" spans="1:10" ht="12.75">
      <c r="A30" t="s">
        <v>169</v>
      </c>
      <c r="B30">
        <v>24.4</v>
      </c>
      <c r="C30">
        <v>24.75</v>
      </c>
      <c r="D30">
        <v>1.0828</v>
      </c>
      <c r="E30" s="21">
        <v>39750</v>
      </c>
      <c r="F30" s="7">
        <v>0.044265</v>
      </c>
      <c r="G30" t="s">
        <v>147</v>
      </c>
      <c r="H30" s="9">
        <v>44952</v>
      </c>
      <c r="I30">
        <v>16.37</v>
      </c>
      <c r="J30">
        <v>0.08</v>
      </c>
    </row>
    <row r="31" spans="1:10" ht="12.75">
      <c r="A31" t="s">
        <v>170</v>
      </c>
      <c r="B31">
        <v>21.71</v>
      </c>
      <c r="C31">
        <v>21.91</v>
      </c>
      <c r="D31">
        <v>1.325</v>
      </c>
      <c r="E31" s="21">
        <v>39751</v>
      </c>
      <c r="F31" s="7">
        <v>0.061392</v>
      </c>
      <c r="G31" t="s">
        <v>133</v>
      </c>
      <c r="H31" s="9">
        <v>132441</v>
      </c>
      <c r="I31">
        <v>13.69</v>
      </c>
      <c r="J31">
        <v>4.13</v>
      </c>
    </row>
    <row r="32" spans="1:10" ht="12.75">
      <c r="A32" t="s">
        <v>12</v>
      </c>
      <c r="B32">
        <v>25.1</v>
      </c>
      <c r="C32">
        <v>25.14</v>
      </c>
      <c r="D32">
        <v>1.1875</v>
      </c>
      <c r="E32" s="21">
        <v>39751</v>
      </c>
      <c r="F32" s="7">
        <v>0.005122</v>
      </c>
      <c r="G32" t="s">
        <v>133</v>
      </c>
      <c r="H32" s="9">
        <v>82997</v>
      </c>
      <c r="I32">
        <v>0.08</v>
      </c>
      <c r="J32">
        <v>-41.3</v>
      </c>
    </row>
    <row r="33" spans="1:10" ht="12.75">
      <c r="A33" t="s">
        <v>15</v>
      </c>
      <c r="B33">
        <v>18.81</v>
      </c>
      <c r="C33">
        <v>18.9</v>
      </c>
      <c r="D33">
        <v>1.125</v>
      </c>
      <c r="E33" s="21">
        <v>39751</v>
      </c>
      <c r="F33" s="7">
        <v>0.060298</v>
      </c>
      <c r="G33" t="s">
        <v>133</v>
      </c>
      <c r="H33" s="9">
        <v>353706</v>
      </c>
      <c r="I33">
        <v>13.89</v>
      </c>
      <c r="J33">
        <v>1.02</v>
      </c>
    </row>
    <row r="34" spans="1:10" ht="12.75">
      <c r="A34" t="s">
        <v>171</v>
      </c>
      <c r="B34">
        <v>21.5</v>
      </c>
      <c r="C34">
        <v>21.63</v>
      </c>
      <c r="D34">
        <v>1.3125</v>
      </c>
      <c r="E34" s="21">
        <v>39751</v>
      </c>
      <c r="F34" s="7">
        <v>0.061555</v>
      </c>
      <c r="G34" t="s">
        <v>133</v>
      </c>
      <c r="H34" s="9">
        <v>207869</v>
      </c>
      <c r="I34">
        <v>13.71</v>
      </c>
      <c r="J34">
        <v>-0.93</v>
      </c>
    </row>
    <row r="35" spans="1:10" ht="12.75">
      <c r="A35" t="s">
        <v>172</v>
      </c>
      <c r="B35">
        <v>23.91</v>
      </c>
      <c r="C35">
        <v>24.15</v>
      </c>
      <c r="D35">
        <v>1.45</v>
      </c>
      <c r="E35" s="21">
        <v>39752</v>
      </c>
      <c r="F35" s="7">
        <v>0.061055</v>
      </c>
      <c r="G35" t="s">
        <v>133</v>
      </c>
      <c r="H35" s="9">
        <v>453783</v>
      </c>
      <c r="I35">
        <v>13.76</v>
      </c>
      <c r="J35">
        <v>1.07</v>
      </c>
    </row>
    <row r="36" spans="1:10" ht="12.75">
      <c r="A36" t="s">
        <v>173</v>
      </c>
      <c r="B36">
        <v>27.06</v>
      </c>
      <c r="C36">
        <v>27.53</v>
      </c>
      <c r="D36">
        <v>1.2356</v>
      </c>
      <c r="E36" s="21">
        <v>39751</v>
      </c>
      <c r="F36" s="7">
        <v>0.064715</v>
      </c>
      <c r="G36" t="s">
        <v>147</v>
      </c>
      <c r="H36" s="9">
        <v>3573</v>
      </c>
      <c r="I36">
        <v>0.9</v>
      </c>
      <c r="J36">
        <v>0.56</v>
      </c>
    </row>
    <row r="37" spans="1:10" ht="12.75">
      <c r="A37" t="s">
        <v>174</v>
      </c>
      <c r="B37">
        <v>25</v>
      </c>
      <c r="C37">
        <v>25.2</v>
      </c>
      <c r="D37">
        <v>1.5624</v>
      </c>
      <c r="E37" s="21">
        <v>39772</v>
      </c>
      <c r="F37" s="7">
        <v>0.061666</v>
      </c>
      <c r="G37" t="s">
        <v>147</v>
      </c>
      <c r="H37" s="9">
        <v>41813</v>
      </c>
      <c r="I37">
        <v>1.12</v>
      </c>
      <c r="J37">
        <v>-55.93</v>
      </c>
    </row>
    <row r="38" spans="1:10" ht="12.75">
      <c r="A38" t="s">
        <v>175</v>
      </c>
      <c r="B38">
        <v>19.71</v>
      </c>
      <c r="C38">
        <v>20.09</v>
      </c>
      <c r="D38">
        <v>1.2376</v>
      </c>
      <c r="E38" s="21">
        <v>39772</v>
      </c>
      <c r="F38" s="7">
        <v>0.08884</v>
      </c>
      <c r="G38" t="s">
        <v>147</v>
      </c>
      <c r="H38" s="9">
        <v>32182</v>
      </c>
      <c r="I38">
        <v>6.04</v>
      </c>
      <c r="J38">
        <v>0.23</v>
      </c>
    </row>
    <row r="39" spans="1:10" ht="12.75">
      <c r="A39" t="s">
        <v>176</v>
      </c>
      <c r="B39">
        <v>16.88</v>
      </c>
      <c r="C39">
        <v>17.24</v>
      </c>
      <c r="D39">
        <v>1.0875</v>
      </c>
      <c r="E39" s="21">
        <v>39772</v>
      </c>
      <c r="F39" s="7">
        <v>0.093448</v>
      </c>
      <c r="G39" t="s">
        <v>147</v>
      </c>
      <c r="H39" s="9">
        <v>72540</v>
      </c>
      <c r="I39">
        <v>7.7</v>
      </c>
      <c r="J39">
        <v>0.26</v>
      </c>
    </row>
    <row r="40" spans="1:10" ht="12.75">
      <c r="A40" t="s">
        <v>177</v>
      </c>
      <c r="B40">
        <v>23.29</v>
      </c>
      <c r="C40">
        <v>23.39</v>
      </c>
      <c r="D40">
        <v>1.3125</v>
      </c>
      <c r="E40" s="21">
        <v>39718</v>
      </c>
      <c r="F40" s="7">
        <v>0.056591</v>
      </c>
      <c r="G40" t="s">
        <v>133</v>
      </c>
      <c r="H40" s="9">
        <v>195943</v>
      </c>
      <c r="I40">
        <v>14.28</v>
      </c>
      <c r="J40">
        <v>0.16</v>
      </c>
    </row>
    <row r="41" spans="1:10" ht="12.75">
      <c r="A41" t="s">
        <v>178</v>
      </c>
      <c r="B41">
        <v>21.24</v>
      </c>
      <c r="C41">
        <v>21.5</v>
      </c>
      <c r="D41">
        <v>1.2</v>
      </c>
      <c r="E41" s="21">
        <v>39717</v>
      </c>
      <c r="F41" s="7">
        <v>0.057239</v>
      </c>
      <c r="G41" t="s">
        <v>133</v>
      </c>
      <c r="H41" s="9">
        <v>306532</v>
      </c>
      <c r="I41">
        <v>14.3</v>
      </c>
      <c r="J41">
        <v>-5.9</v>
      </c>
    </row>
    <row r="42" spans="1:10" ht="12.75">
      <c r="A42" t="s">
        <v>179</v>
      </c>
      <c r="B42">
        <v>19.43</v>
      </c>
      <c r="C42">
        <v>19.49</v>
      </c>
      <c r="D42">
        <v>1.125</v>
      </c>
      <c r="E42" s="21">
        <v>39718</v>
      </c>
      <c r="F42" s="7">
        <v>0.058665</v>
      </c>
      <c r="G42" t="s">
        <v>133</v>
      </c>
      <c r="H42" s="9">
        <v>368496</v>
      </c>
      <c r="I42">
        <v>14.09</v>
      </c>
      <c r="J42">
        <v>1.02</v>
      </c>
    </row>
    <row r="43" spans="1:10" ht="12.75">
      <c r="A43" t="s">
        <v>180</v>
      </c>
      <c r="B43">
        <v>19.42</v>
      </c>
      <c r="C43">
        <v>19.49</v>
      </c>
      <c r="D43">
        <v>1.125</v>
      </c>
      <c r="E43" s="21">
        <v>39718</v>
      </c>
      <c r="F43" s="7">
        <v>0.058696</v>
      </c>
      <c r="G43" t="s">
        <v>133</v>
      </c>
      <c r="H43" s="9">
        <v>371621</v>
      </c>
      <c r="I43">
        <v>14.08</v>
      </c>
      <c r="J43">
        <v>1.02</v>
      </c>
    </row>
    <row r="44" spans="1:10" ht="12.75">
      <c r="A44" t="s">
        <v>21</v>
      </c>
      <c r="B44">
        <v>23.14</v>
      </c>
      <c r="C44">
        <v>23.22</v>
      </c>
      <c r="D44">
        <v>1.3125</v>
      </c>
      <c r="E44" s="21">
        <v>39718</v>
      </c>
      <c r="F44" s="7">
        <v>0.057375</v>
      </c>
      <c r="G44" t="s">
        <v>133</v>
      </c>
      <c r="H44" s="9">
        <v>230398</v>
      </c>
      <c r="I44">
        <v>14.26</v>
      </c>
      <c r="J44">
        <v>1.03</v>
      </c>
    </row>
    <row r="45" spans="1:10" ht="12.75">
      <c r="A45" t="s">
        <v>181</v>
      </c>
      <c r="B45">
        <v>24.81</v>
      </c>
      <c r="C45">
        <v>24.9</v>
      </c>
      <c r="D45">
        <v>1.4</v>
      </c>
      <c r="E45" s="21">
        <v>39717</v>
      </c>
      <c r="F45" s="7">
        <v>0.057057</v>
      </c>
      <c r="G45" t="s">
        <v>133</v>
      </c>
      <c r="H45" s="9">
        <v>312153</v>
      </c>
      <c r="I45">
        <v>14.3</v>
      </c>
      <c r="J45">
        <v>-16.55</v>
      </c>
    </row>
    <row r="46" spans="1:10" ht="12.75">
      <c r="A46" t="s">
        <v>119</v>
      </c>
      <c r="B46">
        <v>24.6</v>
      </c>
      <c r="C46">
        <v>24.75</v>
      </c>
      <c r="D46">
        <v>1.5</v>
      </c>
      <c r="E46" s="21">
        <v>39703</v>
      </c>
      <c r="F46" s="7">
        <v>0.06712</v>
      </c>
      <c r="G46" t="s">
        <v>182</v>
      </c>
      <c r="H46" s="9">
        <v>79791</v>
      </c>
      <c r="I46">
        <v>3.93</v>
      </c>
      <c r="J46">
        <v>0.22</v>
      </c>
    </row>
    <row r="47" spans="1:10" ht="12.75">
      <c r="A47" t="s">
        <v>121</v>
      </c>
      <c r="B47">
        <v>22.95</v>
      </c>
      <c r="C47">
        <v>23</v>
      </c>
      <c r="D47">
        <v>1.4375</v>
      </c>
      <c r="E47" s="21">
        <v>39703</v>
      </c>
      <c r="F47" s="7">
        <v>0.074421</v>
      </c>
      <c r="G47" t="s">
        <v>182</v>
      </c>
      <c r="H47" s="9">
        <v>79829</v>
      </c>
      <c r="I47">
        <v>5.79</v>
      </c>
      <c r="J47">
        <v>0.24</v>
      </c>
    </row>
    <row r="48" spans="1:10" ht="12.75">
      <c r="A48" t="s">
        <v>123</v>
      </c>
      <c r="B48">
        <v>24.65</v>
      </c>
      <c r="C48">
        <v>24.79</v>
      </c>
      <c r="D48">
        <v>1.3</v>
      </c>
      <c r="E48" s="21">
        <v>39703</v>
      </c>
      <c r="F48" s="7">
        <v>0.062914</v>
      </c>
      <c r="G48" t="s">
        <v>182</v>
      </c>
      <c r="H48" s="9">
        <v>100036</v>
      </c>
      <c r="I48">
        <v>2.16</v>
      </c>
      <c r="J48">
        <v>0.27</v>
      </c>
    </row>
    <row r="49" spans="1:10" ht="12.75">
      <c r="A49" t="s">
        <v>183</v>
      </c>
      <c r="B49">
        <v>21.89</v>
      </c>
      <c r="C49">
        <v>21.97</v>
      </c>
      <c r="D49">
        <v>1.25</v>
      </c>
      <c r="E49" s="21">
        <v>39703</v>
      </c>
      <c r="F49" s="7">
        <v>0.077334</v>
      </c>
      <c r="G49" t="s">
        <v>182</v>
      </c>
      <c r="H49" s="9">
        <v>100498</v>
      </c>
      <c r="I49">
        <v>5.24</v>
      </c>
      <c r="J49">
        <v>0.21</v>
      </c>
    </row>
    <row r="50" spans="1:10" ht="12.75">
      <c r="A50" t="s">
        <v>184</v>
      </c>
      <c r="B50">
        <v>21.39</v>
      </c>
      <c r="C50">
        <v>21.54</v>
      </c>
      <c r="D50">
        <v>1.3</v>
      </c>
      <c r="E50" s="21">
        <v>39703</v>
      </c>
      <c r="F50" s="7">
        <v>0.077751</v>
      </c>
      <c r="G50" t="s">
        <v>182</v>
      </c>
      <c r="H50" s="9">
        <v>77675</v>
      </c>
      <c r="I50">
        <v>6.46</v>
      </c>
      <c r="J50">
        <v>0.24</v>
      </c>
    </row>
    <row r="51" spans="1:10" ht="12.75">
      <c r="A51" t="s">
        <v>185</v>
      </c>
      <c r="B51">
        <v>18.25</v>
      </c>
      <c r="C51">
        <v>19</v>
      </c>
      <c r="D51">
        <v>0.8312</v>
      </c>
      <c r="E51" s="21">
        <v>39750</v>
      </c>
      <c r="F51" s="7">
        <v>0.04589</v>
      </c>
      <c r="G51" t="s">
        <v>135</v>
      </c>
      <c r="H51">
        <v>874</v>
      </c>
      <c r="I51">
        <v>16.27</v>
      </c>
      <c r="J51">
        <v>1.02</v>
      </c>
    </row>
    <row r="52" spans="1:10" ht="12.75">
      <c r="A52" t="s">
        <v>186</v>
      </c>
      <c r="B52">
        <v>18.2</v>
      </c>
      <c r="C52">
        <v>18.75</v>
      </c>
      <c r="D52">
        <v>0.8312</v>
      </c>
      <c r="E52" s="21">
        <v>39750</v>
      </c>
      <c r="F52" s="7">
        <v>0.046017</v>
      </c>
      <c r="G52" t="s">
        <v>135</v>
      </c>
      <c r="H52">
        <v>609</v>
      </c>
      <c r="I52">
        <v>16.24</v>
      </c>
      <c r="J52">
        <v>1.02</v>
      </c>
    </row>
    <row r="53" spans="1:10" ht="12.75">
      <c r="A53" t="s">
        <v>187</v>
      </c>
      <c r="B53">
        <v>17.65</v>
      </c>
      <c r="C53">
        <v>19</v>
      </c>
      <c r="D53">
        <v>0.8312</v>
      </c>
      <c r="E53" s="21">
        <v>39750</v>
      </c>
      <c r="F53" s="7">
        <v>0.047462</v>
      </c>
      <c r="G53" t="s">
        <v>135</v>
      </c>
      <c r="H53">
        <v>142</v>
      </c>
      <c r="I53">
        <v>15.97</v>
      </c>
      <c r="J53">
        <v>1.02</v>
      </c>
    </row>
    <row r="54" spans="1:10" ht="12.75">
      <c r="A54" t="s">
        <v>188</v>
      </c>
      <c r="B54">
        <v>9.55</v>
      </c>
      <c r="C54">
        <v>9.59</v>
      </c>
      <c r="D54">
        <v>0.6</v>
      </c>
      <c r="E54" s="21">
        <v>39779</v>
      </c>
      <c r="F54" s="7">
        <v>0.06864</v>
      </c>
      <c r="G54" t="s">
        <v>134</v>
      </c>
      <c r="H54" s="9">
        <v>39697</v>
      </c>
      <c r="I54">
        <v>5.38</v>
      </c>
      <c r="J54">
        <v>0.21</v>
      </c>
    </row>
    <row r="55" spans="1:10" ht="12.75">
      <c r="A55" t="s">
        <v>189</v>
      </c>
      <c r="B55">
        <v>17.55</v>
      </c>
      <c r="C55">
        <v>18.1</v>
      </c>
      <c r="D55">
        <v>1.25</v>
      </c>
      <c r="E55" s="21">
        <v>39694</v>
      </c>
      <c r="F55" s="7">
        <v>0.072821</v>
      </c>
      <c r="G55" t="s">
        <v>135</v>
      </c>
      <c r="H55" s="9">
        <v>54479</v>
      </c>
      <c r="I55">
        <v>12.12</v>
      </c>
      <c r="J55">
        <v>1.04</v>
      </c>
    </row>
    <row r="56" spans="1:10" ht="12.75">
      <c r="A56" t="s">
        <v>190</v>
      </c>
      <c r="B56">
        <v>10.23</v>
      </c>
      <c r="C56">
        <v>10.39</v>
      </c>
      <c r="D56">
        <v>0.425</v>
      </c>
      <c r="E56" s="21">
        <v>39717</v>
      </c>
      <c r="F56" s="7">
        <v>0.037096</v>
      </c>
      <c r="G56" t="s">
        <v>133</v>
      </c>
      <c r="H56" s="9">
        <v>5222</v>
      </c>
      <c r="I56">
        <v>3.16</v>
      </c>
      <c r="J56">
        <v>0.2</v>
      </c>
    </row>
    <row r="57" spans="1:10" ht="12.75">
      <c r="A57" t="s">
        <v>191</v>
      </c>
      <c r="B57">
        <v>25</v>
      </c>
      <c r="C57">
        <v>25.05</v>
      </c>
      <c r="D57">
        <v>1.35</v>
      </c>
      <c r="E57" s="21">
        <v>39779</v>
      </c>
      <c r="F57" s="7">
        <v>0.028664</v>
      </c>
      <c r="G57" t="s">
        <v>133</v>
      </c>
      <c r="H57" s="9">
        <v>6881</v>
      </c>
      <c r="I57">
        <v>0.1</v>
      </c>
      <c r="J57">
        <v>5.07</v>
      </c>
    </row>
    <row r="58" spans="1:10" ht="12.75">
      <c r="A58" t="s">
        <v>192</v>
      </c>
      <c r="B58">
        <v>25.12</v>
      </c>
      <c r="C58">
        <v>25.32</v>
      </c>
      <c r="D58">
        <v>1.1625</v>
      </c>
      <c r="E58" s="21">
        <v>39779</v>
      </c>
      <c r="F58" s="7">
        <v>0.045343</v>
      </c>
      <c r="G58" t="s">
        <v>133</v>
      </c>
      <c r="H58" s="9">
        <v>13908</v>
      </c>
      <c r="I58">
        <v>4.87</v>
      </c>
      <c r="J58">
        <v>0.18</v>
      </c>
    </row>
    <row r="59" spans="1:10" ht="12.75">
      <c r="A59" t="s">
        <v>193</v>
      </c>
      <c r="B59">
        <v>23.59</v>
      </c>
      <c r="C59">
        <v>24</v>
      </c>
      <c r="D59">
        <v>0.975</v>
      </c>
      <c r="E59" s="21">
        <v>39779</v>
      </c>
      <c r="F59" s="7">
        <v>0.047721</v>
      </c>
      <c r="G59" t="s">
        <v>133</v>
      </c>
      <c r="H59" s="9">
        <v>4211</v>
      </c>
      <c r="I59">
        <v>6.65</v>
      </c>
      <c r="J59">
        <v>0.17</v>
      </c>
    </row>
    <row r="60" spans="1:10" ht="12.75">
      <c r="A60" t="s">
        <v>194</v>
      </c>
      <c r="B60">
        <v>10.46</v>
      </c>
      <c r="C60">
        <v>10.79</v>
      </c>
      <c r="D60">
        <v>1.05</v>
      </c>
      <c r="E60" s="21">
        <v>39718</v>
      </c>
      <c r="F60" s="7">
        <v>0.158663</v>
      </c>
      <c r="G60" t="s">
        <v>158</v>
      </c>
      <c r="H60" s="9">
        <v>12039</v>
      </c>
      <c r="I60">
        <v>4.16</v>
      </c>
      <c r="J60">
        <v>0.27</v>
      </c>
    </row>
    <row r="61" spans="1:10" ht="12.75">
      <c r="A61" t="s">
        <v>195</v>
      </c>
      <c r="B61">
        <v>19.1</v>
      </c>
      <c r="C61">
        <v>19.49</v>
      </c>
      <c r="D61">
        <v>1.15</v>
      </c>
      <c r="E61" s="21">
        <v>39753</v>
      </c>
      <c r="F61" s="7">
        <v>0.060632</v>
      </c>
      <c r="G61" t="s">
        <v>196</v>
      </c>
      <c r="H61" s="9">
        <v>30761</v>
      </c>
      <c r="I61">
        <v>13.85</v>
      </c>
      <c r="J61">
        <v>1.01</v>
      </c>
    </row>
    <row r="62" spans="1:10" ht="12.75">
      <c r="A62" t="s">
        <v>57</v>
      </c>
      <c r="B62">
        <v>25.36</v>
      </c>
      <c r="C62">
        <v>25.49</v>
      </c>
      <c r="D62">
        <v>1.5625</v>
      </c>
      <c r="E62" s="21">
        <v>39780</v>
      </c>
      <c r="F62" s="7">
        <v>0.054136</v>
      </c>
      <c r="G62" t="s">
        <v>197</v>
      </c>
      <c r="H62" s="9">
        <v>63809</v>
      </c>
      <c r="I62">
        <v>2.25</v>
      </c>
      <c r="J62">
        <v>-110.78</v>
      </c>
    </row>
    <row r="63" spans="1:10" ht="12.75">
      <c r="A63" t="s">
        <v>27</v>
      </c>
      <c r="B63">
        <v>25.73</v>
      </c>
      <c r="C63">
        <v>25.87</v>
      </c>
      <c r="D63">
        <v>1.325</v>
      </c>
      <c r="E63" s="21">
        <v>39716</v>
      </c>
      <c r="F63" s="7">
        <v>0.034023</v>
      </c>
      <c r="G63" t="s">
        <v>133</v>
      </c>
      <c r="H63" s="9">
        <v>90798</v>
      </c>
      <c r="I63">
        <v>0.25</v>
      </c>
      <c r="J63">
        <v>-135.19</v>
      </c>
    </row>
    <row r="64" spans="1:10" ht="12.75">
      <c r="A64" t="s">
        <v>198</v>
      </c>
      <c r="B64">
        <v>22.12</v>
      </c>
      <c r="C64">
        <v>22.2</v>
      </c>
      <c r="D64">
        <v>1.4375</v>
      </c>
      <c r="E64" s="21">
        <v>39716</v>
      </c>
      <c r="F64" s="7">
        <v>0.065779</v>
      </c>
      <c r="G64" t="s">
        <v>133</v>
      </c>
      <c r="H64" s="9">
        <v>163069</v>
      </c>
      <c r="I64">
        <v>13.03</v>
      </c>
      <c r="J64">
        <v>9.29</v>
      </c>
    </row>
    <row r="65" spans="1:10" ht="12.75">
      <c r="A65" t="s">
        <v>199</v>
      </c>
      <c r="B65">
        <v>21.54</v>
      </c>
      <c r="C65">
        <v>21.89</v>
      </c>
      <c r="D65">
        <v>1.4</v>
      </c>
      <c r="E65" s="21">
        <v>39716</v>
      </c>
      <c r="F65" s="7">
        <v>0.065956</v>
      </c>
      <c r="G65" t="s">
        <v>133</v>
      </c>
      <c r="H65" s="9">
        <v>186133</v>
      </c>
      <c r="I65">
        <v>13.05</v>
      </c>
      <c r="J65">
        <v>-5.16</v>
      </c>
    </row>
    <row r="66" spans="1:10" ht="12.75">
      <c r="A66" t="s">
        <v>200</v>
      </c>
      <c r="B66">
        <v>20.77</v>
      </c>
      <c r="C66">
        <v>20.91</v>
      </c>
      <c r="D66">
        <v>1.35</v>
      </c>
      <c r="E66" s="21">
        <v>39716</v>
      </c>
      <c r="F66" s="7">
        <v>0.065958</v>
      </c>
      <c r="G66" t="s">
        <v>133</v>
      </c>
      <c r="H66" s="9">
        <v>201193</v>
      </c>
      <c r="I66">
        <v>13.04</v>
      </c>
      <c r="J66">
        <v>1.03</v>
      </c>
    </row>
    <row r="67" spans="1:10" ht="12.75">
      <c r="A67" t="s">
        <v>29</v>
      </c>
      <c r="B67">
        <v>18.65</v>
      </c>
      <c r="C67">
        <v>18.74</v>
      </c>
      <c r="D67">
        <v>1.2</v>
      </c>
      <c r="E67" s="21">
        <v>39716</v>
      </c>
      <c r="F67" s="7">
        <v>0.065286</v>
      </c>
      <c r="G67" t="s">
        <v>133</v>
      </c>
      <c r="H67" s="9">
        <v>317097</v>
      </c>
      <c r="I67">
        <v>13.14</v>
      </c>
      <c r="J67">
        <v>1.03</v>
      </c>
    </row>
    <row r="68" spans="1:10" ht="12.75">
      <c r="A68" t="s">
        <v>31</v>
      </c>
      <c r="B68">
        <v>18.61</v>
      </c>
      <c r="C68">
        <v>18.67</v>
      </c>
      <c r="D68">
        <v>1.175</v>
      </c>
      <c r="E68" s="21">
        <v>39716</v>
      </c>
      <c r="F68" s="7">
        <v>0.064048</v>
      </c>
      <c r="G68" t="s">
        <v>133</v>
      </c>
      <c r="H68" s="9">
        <v>387074</v>
      </c>
      <c r="I68">
        <v>13.31</v>
      </c>
      <c r="J68">
        <v>1.03</v>
      </c>
    </row>
    <row r="69" spans="1:10" ht="12.75">
      <c r="A69" t="s">
        <v>201</v>
      </c>
      <c r="B69">
        <v>17.8</v>
      </c>
      <c r="C69">
        <v>17.9</v>
      </c>
      <c r="D69">
        <v>1.125</v>
      </c>
      <c r="E69" s="21">
        <v>39716</v>
      </c>
      <c r="F69" s="7">
        <v>0.064114</v>
      </c>
      <c r="G69" t="s">
        <v>133</v>
      </c>
      <c r="H69" s="9">
        <v>224651</v>
      </c>
      <c r="I69">
        <v>13.3</v>
      </c>
      <c r="J69">
        <v>1.03</v>
      </c>
    </row>
    <row r="70" spans="1:10" ht="12.75">
      <c r="A70" t="s">
        <v>202</v>
      </c>
      <c r="B70">
        <v>21.05</v>
      </c>
      <c r="C70">
        <v>21.19</v>
      </c>
      <c r="D70">
        <v>1.375</v>
      </c>
      <c r="E70" s="21">
        <v>39716</v>
      </c>
      <c r="F70" s="7">
        <v>0.06629</v>
      </c>
      <c r="G70" t="s">
        <v>133</v>
      </c>
      <c r="H70" s="9">
        <v>175182</v>
      </c>
      <c r="I70">
        <v>13</v>
      </c>
      <c r="J70">
        <v>1.03</v>
      </c>
    </row>
    <row r="71" spans="1:10" ht="12.75">
      <c r="A71" t="s">
        <v>203</v>
      </c>
      <c r="B71">
        <v>25.75</v>
      </c>
      <c r="C71">
        <v>25.99</v>
      </c>
      <c r="D71">
        <v>1.238</v>
      </c>
      <c r="E71" s="21">
        <v>39716</v>
      </c>
      <c r="F71" s="7">
        <v>0.044403</v>
      </c>
      <c r="G71" t="s">
        <v>133</v>
      </c>
      <c r="H71" s="9">
        <v>31198</v>
      </c>
      <c r="I71">
        <v>1.66</v>
      </c>
      <c r="J71">
        <v>-636.61</v>
      </c>
    </row>
    <row r="72" spans="1:10" ht="12.75">
      <c r="A72" t="s">
        <v>204</v>
      </c>
      <c r="B72">
        <v>24.71</v>
      </c>
      <c r="C72">
        <v>24.93</v>
      </c>
      <c r="D72">
        <v>1.45</v>
      </c>
      <c r="E72" s="21">
        <v>39753</v>
      </c>
      <c r="F72" s="7">
        <v>0.05894</v>
      </c>
      <c r="G72" t="s">
        <v>196</v>
      </c>
      <c r="H72" s="9">
        <v>48961</v>
      </c>
      <c r="I72">
        <v>14.06</v>
      </c>
      <c r="J72">
        <v>-30.77</v>
      </c>
    </row>
    <row r="73" spans="1:10" ht="12.75">
      <c r="A73" t="s">
        <v>205</v>
      </c>
      <c r="B73">
        <v>24.94</v>
      </c>
      <c r="C73">
        <v>25.28</v>
      </c>
      <c r="D73">
        <v>1.5</v>
      </c>
      <c r="E73" s="21">
        <v>39753</v>
      </c>
      <c r="F73" s="7">
        <v>0.060434</v>
      </c>
      <c r="G73" t="s">
        <v>196</v>
      </c>
      <c r="H73" s="9">
        <v>62593</v>
      </c>
      <c r="I73">
        <v>13.85</v>
      </c>
      <c r="J73">
        <v>-92.17</v>
      </c>
    </row>
    <row r="74" spans="1:10" ht="12.75">
      <c r="A74" t="s">
        <v>206</v>
      </c>
      <c r="B74">
        <v>20.86</v>
      </c>
      <c r="C74">
        <v>21.19</v>
      </c>
      <c r="D74">
        <v>1.25</v>
      </c>
      <c r="E74" s="21">
        <v>39703</v>
      </c>
      <c r="F74" s="7">
        <v>0.080885</v>
      </c>
      <c r="G74" t="s">
        <v>207</v>
      </c>
      <c r="H74" s="9">
        <v>48801</v>
      </c>
      <c r="I74">
        <v>6.18</v>
      </c>
      <c r="J74">
        <v>0.23</v>
      </c>
    </row>
    <row r="75" spans="1:10" ht="12.75">
      <c r="A75" t="s">
        <v>208</v>
      </c>
      <c r="B75">
        <v>10.28</v>
      </c>
      <c r="C75">
        <v>10.3</v>
      </c>
      <c r="D75">
        <v>0.525</v>
      </c>
      <c r="E75" s="21">
        <v>39718</v>
      </c>
      <c r="F75" s="7">
        <v>0.047481</v>
      </c>
      <c r="G75" t="s">
        <v>134</v>
      </c>
      <c r="H75" s="9">
        <v>35905</v>
      </c>
      <c r="I75">
        <v>5.35</v>
      </c>
      <c r="J75">
        <v>0.2</v>
      </c>
    </row>
    <row r="76" spans="1:10" ht="12.75">
      <c r="A76" t="s">
        <v>209</v>
      </c>
      <c r="B76">
        <v>10.28</v>
      </c>
      <c r="C76">
        <v>10.35</v>
      </c>
      <c r="D76">
        <v>0.525</v>
      </c>
      <c r="E76" s="21">
        <v>39718</v>
      </c>
      <c r="F76" s="7">
        <v>0.047481</v>
      </c>
      <c r="G76" t="s">
        <v>134</v>
      </c>
      <c r="H76" s="9">
        <v>57670</v>
      </c>
      <c r="I76">
        <v>5.35</v>
      </c>
      <c r="J76">
        <v>0.2</v>
      </c>
    </row>
    <row r="77" spans="1:10" ht="12.75">
      <c r="A77" t="s">
        <v>111</v>
      </c>
      <c r="B77">
        <v>22.1</v>
      </c>
      <c r="C77">
        <v>22.3</v>
      </c>
      <c r="D77">
        <v>1.1875</v>
      </c>
      <c r="E77" s="21">
        <v>39703</v>
      </c>
      <c r="F77" s="7">
        <v>0.06718</v>
      </c>
      <c r="G77" t="s">
        <v>135</v>
      </c>
      <c r="H77" s="9">
        <v>73594</v>
      </c>
      <c r="I77">
        <v>6.77</v>
      </c>
      <c r="J77">
        <v>0.22</v>
      </c>
    </row>
    <row r="78" spans="1:10" ht="12.75">
      <c r="A78" t="s">
        <v>210</v>
      </c>
      <c r="B78">
        <v>19.11</v>
      </c>
      <c r="C78">
        <v>19.34</v>
      </c>
      <c r="D78">
        <v>1.325</v>
      </c>
      <c r="E78" s="21">
        <v>39718</v>
      </c>
      <c r="F78" s="7">
        <v>0.070589</v>
      </c>
      <c r="G78" t="s">
        <v>211</v>
      </c>
      <c r="H78" s="9">
        <v>33785</v>
      </c>
      <c r="I78">
        <v>12.43</v>
      </c>
      <c r="J78">
        <v>1.03</v>
      </c>
    </row>
    <row r="79" spans="1:10" ht="12.75">
      <c r="A79" t="s">
        <v>212</v>
      </c>
      <c r="B79">
        <v>17.5</v>
      </c>
      <c r="C79">
        <v>17.74</v>
      </c>
      <c r="D79">
        <v>1.1875</v>
      </c>
      <c r="E79" s="21">
        <v>39718</v>
      </c>
      <c r="F79" s="7">
        <v>0.069062</v>
      </c>
      <c r="G79" t="s">
        <v>147</v>
      </c>
      <c r="H79" s="9">
        <v>58933</v>
      </c>
      <c r="I79">
        <v>12.62</v>
      </c>
      <c r="J79">
        <v>1.03</v>
      </c>
    </row>
    <row r="80" spans="1:10" ht="12.75">
      <c r="A80" t="s">
        <v>213</v>
      </c>
      <c r="B80">
        <v>13.74</v>
      </c>
      <c r="C80">
        <v>14.1</v>
      </c>
      <c r="D80">
        <v>0.6872</v>
      </c>
      <c r="E80" s="21">
        <v>39696</v>
      </c>
      <c r="F80" s="7">
        <v>0.055091</v>
      </c>
      <c r="G80" t="s">
        <v>147</v>
      </c>
      <c r="H80" s="9">
        <v>5005</v>
      </c>
      <c r="I80">
        <v>2.13</v>
      </c>
      <c r="J80">
        <v>-34.81</v>
      </c>
    </row>
    <row r="81" spans="1:10" ht="12.75">
      <c r="A81" t="s">
        <v>107</v>
      </c>
      <c r="B81">
        <v>23.5</v>
      </c>
      <c r="C81">
        <v>23.65</v>
      </c>
      <c r="D81">
        <v>1.375</v>
      </c>
      <c r="E81" s="21">
        <v>39765</v>
      </c>
      <c r="F81" s="7">
        <v>0.058749</v>
      </c>
      <c r="G81" t="s">
        <v>147</v>
      </c>
      <c r="H81" s="9">
        <v>71543</v>
      </c>
      <c r="I81">
        <v>14.09</v>
      </c>
      <c r="J81">
        <v>2.04</v>
      </c>
    </row>
    <row r="82" spans="1:10" ht="12.75">
      <c r="A82" t="s">
        <v>214</v>
      </c>
      <c r="B82">
        <v>17.71</v>
      </c>
      <c r="C82">
        <v>17.97</v>
      </c>
      <c r="D82">
        <v>1.2125</v>
      </c>
      <c r="E82" s="21">
        <v>39704</v>
      </c>
      <c r="F82" s="7">
        <v>0.069948</v>
      </c>
      <c r="G82" t="s">
        <v>182</v>
      </c>
      <c r="H82" s="9">
        <v>66648</v>
      </c>
      <c r="I82">
        <v>12.47</v>
      </c>
      <c r="J82">
        <v>1.04</v>
      </c>
    </row>
    <row r="83" spans="1:10" ht="12.75">
      <c r="A83" t="s">
        <v>215</v>
      </c>
      <c r="B83">
        <v>24.9</v>
      </c>
      <c r="C83">
        <v>25.33</v>
      </c>
      <c r="D83">
        <v>1.15</v>
      </c>
      <c r="E83" s="21">
        <v>39765</v>
      </c>
      <c r="F83" s="7">
        <v>0.04606</v>
      </c>
      <c r="G83" t="s">
        <v>147</v>
      </c>
      <c r="H83" s="9">
        <v>20785</v>
      </c>
      <c r="I83">
        <v>16.22</v>
      </c>
      <c r="J83">
        <v>0.5</v>
      </c>
    </row>
    <row r="84" spans="1:10" ht="12.75">
      <c r="A84" t="s">
        <v>216</v>
      </c>
      <c r="B84">
        <v>9.79</v>
      </c>
      <c r="C84">
        <v>9.85</v>
      </c>
      <c r="D84">
        <v>0.475</v>
      </c>
      <c r="E84" s="21">
        <v>39779</v>
      </c>
      <c r="F84" s="7">
        <v>0.054161</v>
      </c>
      <c r="G84" t="s">
        <v>147</v>
      </c>
      <c r="H84" s="9">
        <v>74374</v>
      </c>
      <c r="I84">
        <v>3.03</v>
      </c>
      <c r="J84">
        <v>-10.15</v>
      </c>
    </row>
    <row r="85" spans="1:10" ht="12.75">
      <c r="A85" t="s">
        <v>217</v>
      </c>
      <c r="B85">
        <v>9.74</v>
      </c>
      <c r="C85">
        <v>9.93</v>
      </c>
      <c r="D85">
        <v>0.525</v>
      </c>
      <c r="E85" s="21">
        <v>39718</v>
      </c>
      <c r="F85" s="7">
        <v>0.057821</v>
      </c>
      <c r="G85" t="s">
        <v>147</v>
      </c>
      <c r="H85" s="9">
        <v>39522</v>
      </c>
      <c r="I85">
        <v>5.31</v>
      </c>
      <c r="J85">
        <v>0.2</v>
      </c>
    </row>
    <row r="86" spans="1:10" ht="12.75">
      <c r="A86" t="s">
        <v>218</v>
      </c>
      <c r="B86">
        <v>10.06</v>
      </c>
      <c r="C86">
        <v>10.1</v>
      </c>
      <c r="D86">
        <v>0.625</v>
      </c>
      <c r="E86" s="21">
        <v>39708</v>
      </c>
      <c r="F86" s="7">
        <v>0.063812</v>
      </c>
      <c r="G86" t="s">
        <v>134</v>
      </c>
      <c r="H86" s="9">
        <v>53636</v>
      </c>
      <c r="I86">
        <v>5.14</v>
      </c>
      <c r="J86">
        <v>-911.9</v>
      </c>
    </row>
    <row r="87" spans="1:10" ht="12.75">
      <c r="A87" t="s">
        <v>219</v>
      </c>
      <c r="B87">
        <v>9.77</v>
      </c>
      <c r="C87">
        <v>9.84</v>
      </c>
      <c r="D87">
        <v>0.525</v>
      </c>
      <c r="E87" s="21">
        <v>39718</v>
      </c>
      <c r="F87" s="7">
        <v>0.056751</v>
      </c>
      <c r="G87" t="s">
        <v>134</v>
      </c>
      <c r="H87" s="9">
        <v>43087</v>
      </c>
      <c r="I87">
        <v>6.01</v>
      </c>
      <c r="J87">
        <v>0.21</v>
      </c>
    </row>
    <row r="88" spans="1:10" ht="12.75">
      <c r="A88" t="s">
        <v>220</v>
      </c>
      <c r="B88">
        <v>25.5</v>
      </c>
      <c r="C88">
        <v>25.95</v>
      </c>
      <c r="D88">
        <v>1.3625</v>
      </c>
      <c r="E88" s="21">
        <v>39758</v>
      </c>
      <c r="F88" s="7">
        <v>0.050197</v>
      </c>
      <c r="G88" t="s">
        <v>182</v>
      </c>
      <c r="H88" s="9">
        <v>19840</v>
      </c>
      <c r="I88">
        <v>4.37</v>
      </c>
      <c r="J88">
        <v>0.2</v>
      </c>
    </row>
    <row r="89" spans="1:10" ht="12.75">
      <c r="A89" t="s">
        <v>125</v>
      </c>
      <c r="B89">
        <v>25.6</v>
      </c>
      <c r="C89">
        <v>25.85</v>
      </c>
      <c r="D89">
        <v>1.225</v>
      </c>
      <c r="E89" s="21">
        <v>39758</v>
      </c>
      <c r="F89" s="7">
        <v>0.045617</v>
      </c>
      <c r="G89" t="s">
        <v>182</v>
      </c>
      <c r="H89" s="9">
        <v>22204</v>
      </c>
      <c r="I89">
        <v>6.62</v>
      </c>
      <c r="J89">
        <v>0.19</v>
      </c>
    </row>
    <row r="90" spans="1:10" ht="12.75">
      <c r="A90" t="s">
        <v>221</v>
      </c>
      <c r="B90">
        <v>20.26</v>
      </c>
      <c r="C90">
        <v>20.35</v>
      </c>
      <c r="D90">
        <v>1.225</v>
      </c>
      <c r="E90" s="21">
        <v>39758</v>
      </c>
      <c r="F90" s="7">
        <v>0.060891</v>
      </c>
      <c r="G90" t="s">
        <v>182</v>
      </c>
      <c r="H90" s="9">
        <v>118004</v>
      </c>
      <c r="I90">
        <v>13.81</v>
      </c>
      <c r="J90">
        <v>1.01</v>
      </c>
    </row>
    <row r="91" spans="1:10" ht="12.75">
      <c r="A91" t="s">
        <v>222</v>
      </c>
      <c r="B91">
        <v>7.48</v>
      </c>
      <c r="C91">
        <v>7.8</v>
      </c>
      <c r="D91">
        <v>0.525</v>
      </c>
      <c r="E91" s="21">
        <v>39718</v>
      </c>
      <c r="F91" s="7">
        <v>0.132786</v>
      </c>
      <c r="G91" t="s">
        <v>135</v>
      </c>
      <c r="H91" s="9">
        <v>21216</v>
      </c>
      <c r="I91">
        <v>3.7</v>
      </c>
      <c r="J91">
        <v>0.22</v>
      </c>
    </row>
    <row r="92" spans="1:10" ht="12.75">
      <c r="A92" t="s">
        <v>223</v>
      </c>
      <c r="B92">
        <v>25.67</v>
      </c>
      <c r="C92">
        <v>25.89</v>
      </c>
      <c r="D92">
        <v>1.175</v>
      </c>
      <c r="E92" s="21">
        <v>39780</v>
      </c>
      <c r="F92" s="7">
        <v>0.030298</v>
      </c>
      <c r="G92" t="s">
        <v>197</v>
      </c>
      <c r="H92" s="9">
        <v>94274</v>
      </c>
      <c r="I92">
        <v>0.66</v>
      </c>
      <c r="J92">
        <v>-54.38</v>
      </c>
    </row>
    <row r="93" spans="1:10" ht="12.75">
      <c r="A93" t="s">
        <v>224</v>
      </c>
      <c r="B93">
        <v>24.85</v>
      </c>
      <c r="C93">
        <v>25.24</v>
      </c>
      <c r="D93">
        <v>1.475</v>
      </c>
      <c r="E93" s="21">
        <v>39780</v>
      </c>
      <c r="F93" s="7">
        <v>0.059298</v>
      </c>
      <c r="G93" t="s">
        <v>197</v>
      </c>
      <c r="H93" s="9">
        <v>36917</v>
      </c>
      <c r="I93">
        <v>14.06</v>
      </c>
      <c r="J93">
        <v>-93.23</v>
      </c>
    </row>
    <row r="94" spans="1:10" ht="12.75">
      <c r="A94" t="s">
        <v>60</v>
      </c>
      <c r="B94">
        <v>21.32</v>
      </c>
      <c r="C94">
        <v>21.54</v>
      </c>
      <c r="D94">
        <v>1.3</v>
      </c>
      <c r="E94" s="21">
        <v>39780</v>
      </c>
      <c r="F94" s="7">
        <v>0.061057</v>
      </c>
      <c r="G94" t="s">
        <v>197</v>
      </c>
      <c r="H94" s="9">
        <v>223438</v>
      </c>
      <c r="I94">
        <v>13.84</v>
      </c>
      <c r="J94">
        <v>-5.37</v>
      </c>
    </row>
    <row r="95" spans="1:10" ht="12.75">
      <c r="A95" t="s">
        <v>62</v>
      </c>
      <c r="B95">
        <v>21.01</v>
      </c>
      <c r="C95">
        <v>21.18</v>
      </c>
      <c r="D95">
        <v>1.2125</v>
      </c>
      <c r="E95" s="21">
        <v>39780</v>
      </c>
      <c r="F95" s="7">
        <v>0.057777</v>
      </c>
      <c r="G95" t="s">
        <v>197</v>
      </c>
      <c r="H95" s="9">
        <v>158352</v>
      </c>
      <c r="I95">
        <v>14.33</v>
      </c>
      <c r="J95">
        <v>1.01</v>
      </c>
    </row>
    <row r="96" spans="1:10" ht="12.75">
      <c r="A96" t="s">
        <v>64</v>
      </c>
      <c r="B96">
        <v>19.01</v>
      </c>
      <c r="C96">
        <v>19.15</v>
      </c>
      <c r="D96">
        <v>1.125</v>
      </c>
      <c r="E96" s="21">
        <v>39780</v>
      </c>
      <c r="F96" s="7">
        <v>0.059252</v>
      </c>
      <c r="G96" t="s">
        <v>197</v>
      </c>
      <c r="H96" s="9">
        <v>254928</v>
      </c>
      <c r="I96">
        <v>14.1</v>
      </c>
      <c r="J96">
        <v>1.01</v>
      </c>
    </row>
    <row r="97" spans="1:10" ht="12.75">
      <c r="A97" t="s">
        <v>225</v>
      </c>
      <c r="B97">
        <v>26.41</v>
      </c>
      <c r="C97">
        <v>26.79</v>
      </c>
      <c r="D97">
        <v>1.2</v>
      </c>
      <c r="E97" s="21">
        <v>39780</v>
      </c>
      <c r="F97" s="7">
        <v>0.029014</v>
      </c>
      <c r="G97" t="s">
        <v>197</v>
      </c>
      <c r="H97" s="9">
        <v>55501</v>
      </c>
      <c r="I97">
        <v>1.14</v>
      </c>
      <c r="J97">
        <v>-30.37</v>
      </c>
    </row>
    <row r="98" spans="1:10" ht="12.75">
      <c r="A98" t="s">
        <v>226</v>
      </c>
      <c r="B98">
        <v>22.56</v>
      </c>
      <c r="C98">
        <v>25.49</v>
      </c>
      <c r="D98">
        <v>1.4625</v>
      </c>
      <c r="E98" s="21">
        <v>39702</v>
      </c>
      <c r="F98" s="7">
        <v>0.09015</v>
      </c>
      <c r="G98" t="s">
        <v>147</v>
      </c>
      <c r="H98" s="9">
        <v>11339</v>
      </c>
      <c r="I98">
        <v>3.39</v>
      </c>
      <c r="J98">
        <v>0.22</v>
      </c>
    </row>
    <row r="99" spans="1:10" ht="12.75">
      <c r="A99" t="s">
        <v>227</v>
      </c>
      <c r="B99">
        <v>12.5</v>
      </c>
      <c r="C99">
        <v>12.75</v>
      </c>
      <c r="D99">
        <v>1.0658</v>
      </c>
      <c r="E99" s="21">
        <v>39702</v>
      </c>
      <c r="F99" s="7">
        <v>0.124482</v>
      </c>
      <c r="G99" t="s">
        <v>158</v>
      </c>
      <c r="H99" s="9">
        <v>14101</v>
      </c>
      <c r="I99">
        <v>3.27</v>
      </c>
      <c r="J99">
        <v>0.25</v>
      </c>
    </row>
    <row r="100" spans="1:10" ht="12.75">
      <c r="A100" t="s">
        <v>228</v>
      </c>
      <c r="B100">
        <v>20.82</v>
      </c>
      <c r="C100">
        <v>21</v>
      </c>
      <c r="D100">
        <v>1.275</v>
      </c>
      <c r="E100" s="21">
        <v>39702</v>
      </c>
      <c r="F100" s="7">
        <v>0.062452</v>
      </c>
      <c r="G100" t="s">
        <v>133</v>
      </c>
      <c r="H100" s="9">
        <v>94908</v>
      </c>
      <c r="I100">
        <v>13.48</v>
      </c>
      <c r="J100">
        <v>1.03</v>
      </c>
    </row>
    <row r="101" spans="1:10" ht="12.75">
      <c r="A101" t="s">
        <v>35</v>
      </c>
      <c r="B101">
        <v>20.81</v>
      </c>
      <c r="C101">
        <v>20.98</v>
      </c>
      <c r="D101">
        <v>1.25</v>
      </c>
      <c r="E101" s="21">
        <v>39702</v>
      </c>
      <c r="F101" s="7">
        <v>0.061239</v>
      </c>
      <c r="G101" t="s">
        <v>133</v>
      </c>
      <c r="H101" s="9">
        <v>87681</v>
      </c>
      <c r="I101">
        <v>13.65</v>
      </c>
      <c r="J101">
        <v>1.03</v>
      </c>
    </row>
    <row r="102" spans="1:10" ht="12.75">
      <c r="A102" t="s">
        <v>229</v>
      </c>
      <c r="B102">
        <v>18.52</v>
      </c>
      <c r="C102">
        <v>18.88</v>
      </c>
      <c r="D102">
        <v>1.15</v>
      </c>
      <c r="E102" s="21">
        <v>39779</v>
      </c>
      <c r="F102" s="7">
        <v>0.062182</v>
      </c>
      <c r="G102" t="s">
        <v>230</v>
      </c>
      <c r="H102" s="9">
        <v>64643</v>
      </c>
      <c r="I102">
        <v>13.68</v>
      </c>
      <c r="J102">
        <v>1.01</v>
      </c>
    </row>
    <row r="103" spans="1:10" ht="12.75">
      <c r="A103" t="s">
        <v>80</v>
      </c>
      <c r="B103">
        <v>26.16</v>
      </c>
      <c r="C103">
        <v>26.5</v>
      </c>
      <c r="D103">
        <v>1.4375</v>
      </c>
      <c r="E103" s="21">
        <v>39779</v>
      </c>
      <c r="F103" s="7">
        <v>0.043241</v>
      </c>
      <c r="G103" t="s">
        <v>230</v>
      </c>
      <c r="H103" s="9">
        <v>121255</v>
      </c>
      <c r="I103">
        <v>1.82</v>
      </c>
      <c r="J103">
        <v>-72.43</v>
      </c>
    </row>
    <row r="104" spans="1:10" ht="12.75">
      <c r="A104" t="s">
        <v>231</v>
      </c>
      <c r="B104">
        <v>1.01</v>
      </c>
      <c r="C104">
        <v>1.15</v>
      </c>
      <c r="D104">
        <v>1.725</v>
      </c>
      <c r="E104" s="21">
        <v>39767</v>
      </c>
      <c r="F104" t="s">
        <v>232</v>
      </c>
      <c r="G104" t="s">
        <v>158</v>
      </c>
      <c r="H104" s="9">
        <v>4334</v>
      </c>
      <c r="I104" t="s">
        <v>232</v>
      </c>
      <c r="J104" t="s">
        <v>233</v>
      </c>
    </row>
    <row r="105" spans="1:10" ht="12.75">
      <c r="A105" t="s">
        <v>234</v>
      </c>
      <c r="B105">
        <v>0.35</v>
      </c>
      <c r="C105">
        <v>0.39</v>
      </c>
      <c r="D105">
        <v>0.8171</v>
      </c>
      <c r="E105" s="21">
        <v>39767</v>
      </c>
      <c r="F105" t="s">
        <v>232</v>
      </c>
      <c r="G105" t="s">
        <v>158</v>
      </c>
      <c r="H105" s="9">
        <v>5526</v>
      </c>
      <c r="I105" t="s">
        <v>232</v>
      </c>
      <c r="J105" t="s">
        <v>233</v>
      </c>
    </row>
    <row r="106" spans="1:10" ht="12.75">
      <c r="A106" t="s">
        <v>235</v>
      </c>
      <c r="B106">
        <v>23.35</v>
      </c>
      <c r="C106">
        <v>23.42</v>
      </c>
      <c r="D106">
        <v>1.4875</v>
      </c>
      <c r="E106" s="21">
        <v>39692</v>
      </c>
      <c r="F106" s="7">
        <v>0.07555</v>
      </c>
      <c r="G106" t="s">
        <v>135</v>
      </c>
      <c r="H106" s="9">
        <v>2569</v>
      </c>
      <c r="I106">
        <v>5.46</v>
      </c>
      <c r="J106">
        <v>0.24</v>
      </c>
    </row>
    <row r="107" spans="1:10" ht="12.75">
      <c r="A107" t="s">
        <v>236</v>
      </c>
      <c r="B107">
        <v>23.35</v>
      </c>
      <c r="C107">
        <v>23.42</v>
      </c>
      <c r="D107">
        <v>1.5</v>
      </c>
      <c r="E107" s="21">
        <v>39696</v>
      </c>
      <c r="F107" s="7">
        <v>0.065631</v>
      </c>
      <c r="G107" t="s">
        <v>182</v>
      </c>
      <c r="H107" s="9">
        <v>33714</v>
      </c>
      <c r="I107">
        <v>12.98</v>
      </c>
      <c r="J107">
        <v>1.24</v>
      </c>
    </row>
    <row r="108" spans="1:10" ht="12.75">
      <c r="A108" t="s">
        <v>237</v>
      </c>
      <c r="B108">
        <v>21.14</v>
      </c>
      <c r="C108">
        <v>21.39</v>
      </c>
      <c r="D108">
        <v>1.3125</v>
      </c>
      <c r="E108" s="21">
        <v>39696</v>
      </c>
      <c r="F108" s="7">
        <v>0.063524</v>
      </c>
      <c r="G108" t="s">
        <v>182</v>
      </c>
      <c r="H108" s="9">
        <v>55833</v>
      </c>
      <c r="I108">
        <v>13.3</v>
      </c>
      <c r="J108">
        <v>1.04</v>
      </c>
    </row>
    <row r="109" spans="1:10" ht="12.75">
      <c r="A109" t="s">
        <v>238</v>
      </c>
      <c r="B109">
        <v>10.15</v>
      </c>
      <c r="C109">
        <v>10.29</v>
      </c>
      <c r="D109">
        <v>0.525</v>
      </c>
      <c r="E109" s="21">
        <v>39717</v>
      </c>
      <c r="F109" s="7">
        <v>0.050943</v>
      </c>
      <c r="G109" t="s">
        <v>134</v>
      </c>
      <c r="H109" s="9">
        <v>65269</v>
      </c>
      <c r="I109">
        <v>4.54</v>
      </c>
      <c r="J109">
        <v>0.2</v>
      </c>
    </row>
    <row r="110" spans="1:10" ht="12.75">
      <c r="A110" t="s">
        <v>239</v>
      </c>
      <c r="B110">
        <v>10.12</v>
      </c>
      <c r="C110">
        <v>10.24</v>
      </c>
      <c r="D110">
        <v>0.525</v>
      </c>
      <c r="E110" s="21">
        <v>39718</v>
      </c>
      <c r="F110" s="7">
        <v>0.049425</v>
      </c>
      <c r="G110" t="s">
        <v>147</v>
      </c>
      <c r="H110" s="9">
        <v>65183</v>
      </c>
      <c r="I110">
        <v>3.82</v>
      </c>
      <c r="J110">
        <v>0.2</v>
      </c>
    </row>
    <row r="111" spans="1:10" ht="12.75">
      <c r="A111" t="s">
        <v>66</v>
      </c>
      <c r="B111">
        <v>25.21</v>
      </c>
      <c r="C111">
        <v>25.3</v>
      </c>
      <c r="D111">
        <v>1.025</v>
      </c>
      <c r="E111" s="21">
        <v>39767</v>
      </c>
      <c r="F111" s="7">
        <v>0.039505</v>
      </c>
      <c r="G111" t="s">
        <v>197</v>
      </c>
      <c r="H111" s="9">
        <v>137537</v>
      </c>
      <c r="I111">
        <v>6.3</v>
      </c>
      <c r="J111">
        <v>0.16</v>
      </c>
    </row>
    <row r="112" spans="1:10" ht="12.75">
      <c r="A112" t="s">
        <v>68</v>
      </c>
      <c r="B112">
        <v>20.56</v>
      </c>
      <c r="C112">
        <v>20.62</v>
      </c>
      <c r="D112">
        <v>1.1625</v>
      </c>
      <c r="E112" s="21">
        <v>39767</v>
      </c>
      <c r="F112" s="7">
        <v>0.05672</v>
      </c>
      <c r="G112" t="s">
        <v>197</v>
      </c>
      <c r="H112" s="9">
        <v>244691</v>
      </c>
      <c r="I112">
        <v>14.47</v>
      </c>
      <c r="J112">
        <v>1.01</v>
      </c>
    </row>
    <row r="113" spans="1:10" ht="12.75">
      <c r="A113" t="s">
        <v>47</v>
      </c>
      <c r="B113">
        <v>19.61</v>
      </c>
      <c r="C113">
        <v>19.97</v>
      </c>
      <c r="D113">
        <v>1.125</v>
      </c>
      <c r="E113" s="21">
        <v>39767</v>
      </c>
      <c r="F113" s="7">
        <v>0.057554</v>
      </c>
      <c r="G113" t="s">
        <v>240</v>
      </c>
      <c r="H113" s="9">
        <v>270679</v>
      </c>
      <c r="I113">
        <v>14.34</v>
      </c>
      <c r="J113">
        <v>1.01</v>
      </c>
    </row>
    <row r="114" spans="1:10" ht="12.75">
      <c r="A114" t="s">
        <v>241</v>
      </c>
      <c r="B114">
        <v>10.21</v>
      </c>
      <c r="C114">
        <v>10.32</v>
      </c>
      <c r="D114">
        <v>0.65</v>
      </c>
      <c r="E114" s="21">
        <v>39717</v>
      </c>
      <c r="F114" s="7">
        <v>0.052992</v>
      </c>
      <c r="G114" t="s">
        <v>147</v>
      </c>
      <c r="H114" s="9">
        <v>10934</v>
      </c>
      <c r="I114">
        <v>1.04</v>
      </c>
      <c r="J114">
        <v>-35.34</v>
      </c>
    </row>
    <row r="115" spans="1:10" ht="12.75">
      <c r="A115" t="s">
        <v>242</v>
      </c>
      <c r="B115">
        <v>14.76</v>
      </c>
      <c r="C115">
        <v>15</v>
      </c>
      <c r="D115">
        <v>0.825</v>
      </c>
      <c r="E115" s="21">
        <v>39732</v>
      </c>
      <c r="F115" s="7">
        <v>0.060665</v>
      </c>
      <c r="G115" t="s">
        <v>158</v>
      </c>
      <c r="H115" s="9">
        <v>19065</v>
      </c>
      <c r="I115">
        <v>3.88</v>
      </c>
      <c r="J115">
        <v>0.21</v>
      </c>
    </row>
    <row r="116" spans="1:10" ht="12.75">
      <c r="A116" t="s">
        <v>49</v>
      </c>
      <c r="B116">
        <v>23.52</v>
      </c>
      <c r="C116">
        <v>23.63</v>
      </c>
      <c r="D116">
        <v>1.4625</v>
      </c>
      <c r="E116" s="21">
        <v>39730</v>
      </c>
      <c r="F116" s="7">
        <v>0.062715</v>
      </c>
      <c r="G116" t="s">
        <v>240</v>
      </c>
      <c r="H116" s="9">
        <v>112427</v>
      </c>
      <c r="I116">
        <v>13.49</v>
      </c>
      <c r="J116">
        <v>1.18</v>
      </c>
    </row>
    <row r="117" spans="1:10" ht="12.75">
      <c r="A117" t="s">
        <v>243</v>
      </c>
      <c r="B117">
        <v>20.13</v>
      </c>
      <c r="C117">
        <v>20.26</v>
      </c>
      <c r="D117">
        <v>1.2125</v>
      </c>
      <c r="E117" s="21">
        <v>39730</v>
      </c>
      <c r="F117" s="7">
        <v>0.06085</v>
      </c>
      <c r="G117" t="s">
        <v>240</v>
      </c>
      <c r="H117" s="9">
        <v>192922</v>
      </c>
      <c r="I117">
        <v>13.79</v>
      </c>
      <c r="J117">
        <v>1.02</v>
      </c>
    </row>
    <row r="118" spans="1:10" ht="12.75">
      <c r="A118" t="s">
        <v>51</v>
      </c>
      <c r="B118">
        <v>24.79</v>
      </c>
      <c r="C118">
        <v>24.89</v>
      </c>
      <c r="D118">
        <v>1.5</v>
      </c>
      <c r="E118" s="21">
        <v>39730</v>
      </c>
      <c r="F118" s="7">
        <v>0.061026</v>
      </c>
      <c r="G118" t="s">
        <v>240</v>
      </c>
      <c r="H118" s="9">
        <v>281205</v>
      </c>
      <c r="I118">
        <v>13.74</v>
      </c>
      <c r="J118">
        <v>-17.54</v>
      </c>
    </row>
    <row r="119" spans="1:10" ht="12.75">
      <c r="A119" t="s">
        <v>244</v>
      </c>
      <c r="B119">
        <v>25.35</v>
      </c>
      <c r="C119">
        <v>25.98</v>
      </c>
      <c r="D119">
        <v>1.225</v>
      </c>
      <c r="E119" s="21">
        <v>39704</v>
      </c>
      <c r="F119" s="7">
        <v>0.040347</v>
      </c>
      <c r="G119" t="s">
        <v>147</v>
      </c>
      <c r="H119" s="9">
        <v>5726</v>
      </c>
      <c r="I119">
        <v>0.65</v>
      </c>
      <c r="J119">
        <v>-45.66</v>
      </c>
    </row>
    <row r="120" spans="1:10" ht="12.75">
      <c r="A120" t="s">
        <v>245</v>
      </c>
      <c r="B120">
        <v>27.01</v>
      </c>
      <c r="C120">
        <v>28.09</v>
      </c>
      <c r="D120">
        <v>1.475</v>
      </c>
      <c r="E120" s="21">
        <v>39717</v>
      </c>
      <c r="F120" s="7">
        <v>0.047252</v>
      </c>
      <c r="G120" t="s">
        <v>147</v>
      </c>
      <c r="H120" s="9">
        <v>3096</v>
      </c>
      <c r="I120">
        <v>5.87</v>
      </c>
      <c r="J120">
        <v>0.22</v>
      </c>
    </row>
    <row r="121" spans="1:10" ht="12.75">
      <c r="A121" t="s">
        <v>246</v>
      </c>
      <c r="B121">
        <v>10.4</v>
      </c>
      <c r="C121">
        <v>10.45</v>
      </c>
      <c r="D121">
        <v>0.8207</v>
      </c>
      <c r="E121" s="21">
        <v>39718</v>
      </c>
      <c r="F121" s="7">
        <v>0.089806</v>
      </c>
      <c r="G121" t="s">
        <v>158</v>
      </c>
      <c r="H121" s="9">
        <v>92890</v>
      </c>
      <c r="I121">
        <v>12.63</v>
      </c>
      <c r="J121">
        <v>0.7</v>
      </c>
    </row>
    <row r="122" spans="1:10" ht="12.75">
      <c r="A122" t="s">
        <v>247</v>
      </c>
      <c r="B122">
        <v>9.9</v>
      </c>
      <c r="C122">
        <v>9.98</v>
      </c>
      <c r="D122">
        <v>0.9503</v>
      </c>
      <c r="E122" s="21">
        <v>39718</v>
      </c>
      <c r="F122" s="7">
        <v>0.105396</v>
      </c>
      <c r="G122" t="s">
        <v>158</v>
      </c>
      <c r="H122" s="9">
        <v>96070</v>
      </c>
      <c r="I122">
        <v>10.78</v>
      </c>
      <c r="J122">
        <v>0.82</v>
      </c>
    </row>
    <row r="123" spans="1:10" ht="12.75">
      <c r="A123" t="s">
        <v>248</v>
      </c>
      <c r="B123">
        <v>14.83</v>
      </c>
      <c r="C123">
        <v>14.94</v>
      </c>
      <c r="D123">
        <v>0.8625</v>
      </c>
      <c r="E123" s="21">
        <v>39732</v>
      </c>
      <c r="F123" s="7">
        <v>0.065885</v>
      </c>
      <c r="G123" t="s">
        <v>182</v>
      </c>
      <c r="H123" s="9">
        <v>193167</v>
      </c>
      <c r="I123">
        <v>2.02</v>
      </c>
      <c r="J123">
        <v>0.28</v>
      </c>
    </row>
    <row r="124" spans="1:10" ht="12.75">
      <c r="A124" t="s">
        <v>249</v>
      </c>
      <c r="B124">
        <v>23.12</v>
      </c>
      <c r="C124">
        <v>23.25</v>
      </c>
      <c r="D124">
        <v>1.4</v>
      </c>
      <c r="E124" s="21">
        <v>39709</v>
      </c>
      <c r="F124" s="7">
        <v>0.061409</v>
      </c>
      <c r="G124" t="s">
        <v>230</v>
      </c>
      <c r="H124" s="9">
        <v>49481</v>
      </c>
      <c r="I124">
        <v>13.62</v>
      </c>
      <c r="J124">
        <v>1.34</v>
      </c>
    </row>
    <row r="125" spans="1:10" ht="12.75">
      <c r="A125" t="s">
        <v>82</v>
      </c>
      <c r="B125">
        <v>22.27</v>
      </c>
      <c r="C125">
        <v>22.4</v>
      </c>
      <c r="D125">
        <v>1.3375</v>
      </c>
      <c r="E125" s="21">
        <v>39709</v>
      </c>
      <c r="F125" s="7">
        <v>0.060908</v>
      </c>
      <c r="G125" t="s">
        <v>230</v>
      </c>
      <c r="H125" s="9">
        <v>87816</v>
      </c>
      <c r="I125">
        <v>13.69</v>
      </c>
      <c r="J125">
        <v>3.64</v>
      </c>
    </row>
    <row r="126" spans="1:10" ht="12.75">
      <c r="A126" t="s">
        <v>84</v>
      </c>
      <c r="B126">
        <v>23.86</v>
      </c>
      <c r="C126">
        <v>24.05</v>
      </c>
      <c r="D126">
        <v>1.45</v>
      </c>
      <c r="E126" s="21">
        <v>39709</v>
      </c>
      <c r="F126" s="7">
        <v>0.061643</v>
      </c>
      <c r="G126" t="s">
        <v>230</v>
      </c>
      <c r="H126" s="9">
        <v>68641</v>
      </c>
      <c r="I126">
        <v>13.59</v>
      </c>
      <c r="J126">
        <v>1.27</v>
      </c>
    </row>
    <row r="127" spans="1:10" ht="12.75">
      <c r="A127" t="s">
        <v>86</v>
      </c>
      <c r="B127">
        <v>21.07</v>
      </c>
      <c r="C127">
        <v>21.19</v>
      </c>
      <c r="D127">
        <v>1.25</v>
      </c>
      <c r="E127" s="21">
        <v>39709</v>
      </c>
      <c r="F127" s="7">
        <v>0.060292</v>
      </c>
      <c r="G127" t="s">
        <v>230</v>
      </c>
      <c r="H127" s="9">
        <v>181144</v>
      </c>
      <c r="I127">
        <v>13.82</v>
      </c>
      <c r="J127">
        <v>1.03</v>
      </c>
    </row>
    <row r="128" spans="1:10" ht="12.75">
      <c r="A128" t="s">
        <v>250</v>
      </c>
      <c r="B128">
        <v>47.9</v>
      </c>
      <c r="C128">
        <v>49.25</v>
      </c>
      <c r="D128">
        <v>1.6625</v>
      </c>
      <c r="E128" s="21">
        <v>39709</v>
      </c>
      <c r="F128" s="7">
        <v>0.034991</v>
      </c>
      <c r="G128" t="s">
        <v>196</v>
      </c>
      <c r="H128" s="9">
        <v>3413</v>
      </c>
      <c r="I128">
        <v>18.48</v>
      </c>
      <c r="J128">
        <v>-0.44</v>
      </c>
    </row>
    <row r="129" spans="1:10" ht="12.75">
      <c r="A129" t="s">
        <v>251</v>
      </c>
      <c r="B129">
        <v>25.1</v>
      </c>
      <c r="C129">
        <v>25.89</v>
      </c>
      <c r="D129">
        <v>0.8312</v>
      </c>
      <c r="E129" s="21">
        <v>39744</v>
      </c>
      <c r="F129" s="7">
        <v>-0.048017</v>
      </c>
      <c r="G129" t="s">
        <v>240</v>
      </c>
      <c r="H129" s="9">
        <v>12929</v>
      </c>
      <c r="I129">
        <v>0.08</v>
      </c>
      <c r="J129">
        <v>-77.39</v>
      </c>
    </row>
    <row r="130" spans="1:10" ht="12.75">
      <c r="A130" t="s">
        <v>252</v>
      </c>
      <c r="B130">
        <v>25.96</v>
      </c>
      <c r="C130">
        <v>26.19</v>
      </c>
      <c r="D130">
        <v>1.3</v>
      </c>
      <c r="E130" s="21">
        <v>39729</v>
      </c>
      <c r="F130" s="7">
        <v>0.041491</v>
      </c>
      <c r="G130" t="s">
        <v>197</v>
      </c>
      <c r="H130" s="9">
        <v>24821</v>
      </c>
      <c r="I130">
        <v>0.25</v>
      </c>
      <c r="J130">
        <v>-339.57</v>
      </c>
    </row>
    <row r="131" spans="1:10" ht="12.75">
      <c r="A131" t="s">
        <v>253</v>
      </c>
      <c r="B131">
        <v>23.51</v>
      </c>
      <c r="C131">
        <v>23.83</v>
      </c>
      <c r="D131">
        <v>1.375</v>
      </c>
      <c r="E131" s="21">
        <v>39729</v>
      </c>
      <c r="F131" s="7">
        <v>0.058738</v>
      </c>
      <c r="G131" t="s">
        <v>197</v>
      </c>
      <c r="H131" s="9">
        <v>74520</v>
      </c>
      <c r="I131">
        <v>13.95</v>
      </c>
      <c r="J131">
        <v>0.2</v>
      </c>
    </row>
    <row r="132" spans="1:10" ht="12.75">
      <c r="A132" t="s">
        <v>70</v>
      </c>
      <c r="B132">
        <v>21.91</v>
      </c>
      <c r="C132">
        <v>22.1</v>
      </c>
      <c r="D132">
        <v>1.3125</v>
      </c>
      <c r="E132" s="21">
        <v>39729</v>
      </c>
      <c r="F132" s="7">
        <v>0.060692</v>
      </c>
      <c r="G132" t="s">
        <v>197</v>
      </c>
      <c r="H132" s="9">
        <v>93580</v>
      </c>
      <c r="I132">
        <v>13.79</v>
      </c>
      <c r="J132">
        <v>-4.68</v>
      </c>
    </row>
    <row r="133" spans="1:10" ht="12.75">
      <c r="A133" t="s">
        <v>254</v>
      </c>
      <c r="B133">
        <v>24.33</v>
      </c>
      <c r="C133">
        <v>24.45</v>
      </c>
      <c r="D133">
        <v>1.475</v>
      </c>
      <c r="E133" s="21">
        <v>39729</v>
      </c>
      <c r="F133" s="7">
        <v>0.06128</v>
      </c>
      <c r="G133" t="s">
        <v>197</v>
      </c>
      <c r="H133" s="9">
        <v>79724</v>
      </c>
      <c r="I133">
        <v>13.66</v>
      </c>
      <c r="J133">
        <v>1.37</v>
      </c>
    </row>
    <row r="134" spans="1:10" ht="12.75">
      <c r="A134" t="s">
        <v>255</v>
      </c>
      <c r="B134">
        <v>23.7</v>
      </c>
      <c r="C134">
        <v>23.8</v>
      </c>
      <c r="D134">
        <v>1.4375</v>
      </c>
      <c r="E134" s="21">
        <v>39729</v>
      </c>
      <c r="F134" s="7">
        <v>0.061325</v>
      </c>
      <c r="G134" t="s">
        <v>197</v>
      </c>
      <c r="H134" s="9">
        <v>86933</v>
      </c>
      <c r="I134">
        <v>13.66</v>
      </c>
      <c r="J134">
        <v>1.25</v>
      </c>
    </row>
    <row r="135" spans="1:10" ht="12.75">
      <c r="A135" t="s">
        <v>72</v>
      </c>
      <c r="B135">
        <v>24.9</v>
      </c>
      <c r="C135">
        <v>24.99</v>
      </c>
      <c r="D135">
        <v>1.5</v>
      </c>
      <c r="E135" s="21">
        <v>39729</v>
      </c>
      <c r="F135" s="7">
        <v>0.060904</v>
      </c>
      <c r="G135" t="s">
        <v>197</v>
      </c>
      <c r="H135" s="9">
        <v>79396</v>
      </c>
      <c r="I135">
        <v>13.72</v>
      </c>
      <c r="J135">
        <v>-39.78</v>
      </c>
    </row>
    <row r="136" spans="1:10" ht="12.75">
      <c r="A136" t="s">
        <v>256</v>
      </c>
      <c r="B136">
        <v>25.81</v>
      </c>
      <c r="C136">
        <v>25.9</v>
      </c>
      <c r="D136">
        <v>1.175</v>
      </c>
      <c r="E136" s="21">
        <v>39729</v>
      </c>
      <c r="F136" s="7">
        <v>0.040737</v>
      </c>
      <c r="G136" t="s">
        <v>197</v>
      </c>
      <c r="H136" s="9">
        <v>30022</v>
      </c>
      <c r="I136">
        <v>4.37</v>
      </c>
      <c r="J136">
        <v>-94.21</v>
      </c>
    </row>
    <row r="137" spans="1:10" ht="12.75">
      <c r="A137" t="s">
        <v>74</v>
      </c>
      <c r="B137">
        <v>20.52</v>
      </c>
      <c r="C137">
        <v>20.68</v>
      </c>
      <c r="D137">
        <v>1.2375</v>
      </c>
      <c r="E137" s="21">
        <v>39729</v>
      </c>
      <c r="F137" s="7">
        <v>0.061105</v>
      </c>
      <c r="G137" t="s">
        <v>197</v>
      </c>
      <c r="H137" s="9">
        <v>183826</v>
      </c>
      <c r="I137">
        <v>13.73</v>
      </c>
      <c r="J137">
        <v>1.02</v>
      </c>
    </row>
    <row r="138" spans="1:10" ht="12.75">
      <c r="A138" t="s">
        <v>257</v>
      </c>
      <c r="B138">
        <v>21.2</v>
      </c>
      <c r="C138">
        <v>21.58</v>
      </c>
      <c r="D138">
        <v>1.275</v>
      </c>
      <c r="E138" s="21">
        <v>39729</v>
      </c>
      <c r="F138" s="7">
        <v>0.060935</v>
      </c>
      <c r="G138" t="s">
        <v>240</v>
      </c>
      <c r="H138" s="9">
        <v>104065</v>
      </c>
      <c r="I138">
        <v>13.75</v>
      </c>
      <c r="J138">
        <v>-5.34</v>
      </c>
    </row>
    <row r="139" spans="1:10" ht="12.75">
      <c r="A139" t="s">
        <v>258</v>
      </c>
      <c r="B139">
        <v>18.55</v>
      </c>
      <c r="C139">
        <v>18.68</v>
      </c>
      <c r="D139">
        <v>1.1125</v>
      </c>
      <c r="E139" s="21">
        <v>39743</v>
      </c>
      <c r="F139" s="7">
        <v>0.0605</v>
      </c>
      <c r="G139" t="s">
        <v>133</v>
      </c>
      <c r="H139" s="9">
        <v>287735</v>
      </c>
      <c r="I139">
        <v>13.85</v>
      </c>
      <c r="J139">
        <v>1.02</v>
      </c>
    </row>
    <row r="140" spans="1:10" ht="12.75">
      <c r="A140" t="s">
        <v>37</v>
      </c>
      <c r="B140">
        <v>19.6</v>
      </c>
      <c r="C140">
        <v>19.69</v>
      </c>
      <c r="D140">
        <v>1.175</v>
      </c>
      <c r="E140" s="21">
        <v>39743</v>
      </c>
      <c r="F140" s="7">
        <v>0.060476</v>
      </c>
      <c r="G140" t="s">
        <v>133</v>
      </c>
      <c r="H140" s="9">
        <v>322765</v>
      </c>
      <c r="I140">
        <v>13.86</v>
      </c>
      <c r="J140">
        <v>1.02</v>
      </c>
    </row>
    <row r="141" spans="1:10" ht="12.75">
      <c r="A141" t="s">
        <v>259</v>
      </c>
      <c r="B141">
        <v>19.2</v>
      </c>
      <c r="C141">
        <v>19.39</v>
      </c>
      <c r="D141">
        <v>1.15</v>
      </c>
      <c r="E141" s="21">
        <v>39743</v>
      </c>
      <c r="F141" s="7">
        <v>0.060422</v>
      </c>
      <c r="G141" t="s">
        <v>133</v>
      </c>
      <c r="H141" s="9">
        <v>182165</v>
      </c>
      <c r="I141">
        <v>13.87</v>
      </c>
      <c r="J141">
        <v>1.02</v>
      </c>
    </row>
    <row r="142" spans="1:10" ht="12.75">
      <c r="A142" t="s">
        <v>260</v>
      </c>
      <c r="B142">
        <v>18.81</v>
      </c>
      <c r="C142">
        <v>18.9</v>
      </c>
      <c r="D142">
        <v>1.125</v>
      </c>
      <c r="E142" s="21">
        <v>39743</v>
      </c>
      <c r="F142" s="7">
        <v>0.060333</v>
      </c>
      <c r="G142" t="s">
        <v>133</v>
      </c>
      <c r="H142" s="9">
        <v>230922</v>
      </c>
      <c r="I142">
        <v>13.88</v>
      </c>
      <c r="J142">
        <v>1.02</v>
      </c>
    </row>
    <row r="143" spans="1:10" ht="12.75">
      <c r="A143" t="s">
        <v>261</v>
      </c>
      <c r="B143">
        <v>18.7</v>
      </c>
      <c r="C143">
        <v>18.9</v>
      </c>
      <c r="D143">
        <v>1.125</v>
      </c>
      <c r="E143" s="21">
        <v>39743</v>
      </c>
      <c r="F143" s="7">
        <v>0.060691</v>
      </c>
      <c r="G143" t="s">
        <v>133</v>
      </c>
      <c r="H143" s="9">
        <v>218623</v>
      </c>
      <c r="I143">
        <v>13.83</v>
      </c>
      <c r="J143">
        <v>1.02</v>
      </c>
    </row>
    <row r="144" spans="1:10" ht="12.75">
      <c r="A144" t="s">
        <v>262</v>
      </c>
      <c r="B144">
        <v>18.52</v>
      </c>
      <c r="C144">
        <v>18.7</v>
      </c>
      <c r="D144">
        <v>1.1125</v>
      </c>
      <c r="E144" s="21">
        <v>39743</v>
      </c>
      <c r="F144" s="7">
        <v>0.060599</v>
      </c>
      <c r="G144" t="s">
        <v>133</v>
      </c>
      <c r="H144" s="9">
        <v>193467</v>
      </c>
      <c r="I144">
        <v>13.84</v>
      </c>
      <c r="J144">
        <v>1.02</v>
      </c>
    </row>
    <row r="145" spans="1:10" ht="12.75">
      <c r="A145" t="s">
        <v>263</v>
      </c>
      <c r="B145">
        <v>18.77</v>
      </c>
      <c r="C145">
        <v>18.9</v>
      </c>
      <c r="D145">
        <v>1.125</v>
      </c>
      <c r="E145" s="21">
        <v>39743</v>
      </c>
      <c r="F145" s="7">
        <v>0.060463</v>
      </c>
      <c r="G145" t="s">
        <v>133</v>
      </c>
      <c r="H145" s="9">
        <v>233685</v>
      </c>
      <c r="I145">
        <v>13.86</v>
      </c>
      <c r="J145">
        <v>1.02</v>
      </c>
    </row>
    <row r="146" spans="1:10" ht="12.75">
      <c r="A146" t="s">
        <v>264</v>
      </c>
      <c r="B146">
        <v>24.6</v>
      </c>
      <c r="C146">
        <v>24.74</v>
      </c>
      <c r="D146">
        <v>1.4125</v>
      </c>
      <c r="E146" s="21">
        <v>39743</v>
      </c>
      <c r="F146" s="7">
        <v>0.057773</v>
      </c>
      <c r="G146" t="s">
        <v>133</v>
      </c>
      <c r="H146" s="9">
        <v>407004</v>
      </c>
      <c r="I146">
        <v>14.24</v>
      </c>
      <c r="J146">
        <v>-4.43</v>
      </c>
    </row>
    <row r="147" spans="1:10" ht="12.75">
      <c r="A147" t="s">
        <v>39</v>
      </c>
      <c r="B147">
        <v>20.52</v>
      </c>
      <c r="C147">
        <v>20.54</v>
      </c>
      <c r="D147">
        <v>1.225</v>
      </c>
      <c r="E147" s="21">
        <v>39743</v>
      </c>
      <c r="F147" s="7">
        <v>0.060221</v>
      </c>
      <c r="G147" t="s">
        <v>133</v>
      </c>
      <c r="H147" s="9">
        <v>238480</v>
      </c>
      <c r="I147">
        <v>13.9</v>
      </c>
      <c r="J147">
        <v>1.02</v>
      </c>
    </row>
    <row r="148" spans="1:10" ht="12.75">
      <c r="A148" t="s">
        <v>265</v>
      </c>
      <c r="B148">
        <v>10.15</v>
      </c>
      <c r="C148">
        <v>10.26</v>
      </c>
      <c r="D148">
        <v>0.525</v>
      </c>
      <c r="E148" s="21">
        <v>39717</v>
      </c>
      <c r="F148" s="7">
        <v>0.050548</v>
      </c>
      <c r="G148" t="s">
        <v>134</v>
      </c>
      <c r="H148" s="9">
        <v>42203</v>
      </c>
      <c r="I148">
        <v>3.77</v>
      </c>
      <c r="J148">
        <v>0.2</v>
      </c>
    </row>
    <row r="149" spans="1:10" ht="12.75">
      <c r="A149" t="s">
        <v>266</v>
      </c>
      <c r="B149">
        <v>9.96</v>
      </c>
      <c r="C149">
        <v>10.19</v>
      </c>
      <c r="D149">
        <v>0.525</v>
      </c>
      <c r="E149" s="21">
        <v>39704</v>
      </c>
      <c r="F149" s="7">
        <v>0.053776</v>
      </c>
      <c r="G149" t="s">
        <v>147</v>
      </c>
      <c r="H149" s="9">
        <v>31553</v>
      </c>
      <c r="I149">
        <v>5.32</v>
      </c>
      <c r="J149">
        <v>0.2</v>
      </c>
    </row>
    <row r="150" spans="1:10" ht="12.75">
      <c r="A150" t="s">
        <v>76</v>
      </c>
      <c r="B150">
        <v>19.38</v>
      </c>
      <c r="C150">
        <v>19.5</v>
      </c>
      <c r="D150">
        <v>1.1875</v>
      </c>
      <c r="E150" s="21">
        <v>39770</v>
      </c>
      <c r="F150" s="7">
        <v>0.061357</v>
      </c>
      <c r="G150" t="s">
        <v>197</v>
      </c>
      <c r="H150" s="9">
        <v>312611</v>
      </c>
      <c r="I150">
        <v>13.8</v>
      </c>
      <c r="J150">
        <v>1.01</v>
      </c>
    </row>
    <row r="151" spans="1:10" ht="12.75">
      <c r="A151" t="s">
        <v>78</v>
      </c>
      <c r="B151">
        <v>19.68</v>
      </c>
      <c r="C151">
        <v>19.8</v>
      </c>
      <c r="D151">
        <v>1.2</v>
      </c>
      <c r="E151" s="21">
        <v>39770</v>
      </c>
      <c r="F151" s="7">
        <v>0.061057</v>
      </c>
      <c r="G151" t="s">
        <v>197</v>
      </c>
      <c r="H151" s="9">
        <v>302944</v>
      </c>
      <c r="I151">
        <v>13.84</v>
      </c>
      <c r="J151">
        <v>1.01</v>
      </c>
    </row>
    <row r="152" spans="1:10" ht="12.75">
      <c r="A152" t="s">
        <v>267</v>
      </c>
      <c r="B152">
        <v>18.33</v>
      </c>
      <c r="C152">
        <v>18.65</v>
      </c>
      <c r="D152">
        <v>1.1125</v>
      </c>
      <c r="E152" s="21">
        <v>39770</v>
      </c>
      <c r="F152" s="7">
        <v>0.060773</v>
      </c>
      <c r="G152" t="s">
        <v>197</v>
      </c>
      <c r="H152" s="9">
        <v>186943</v>
      </c>
      <c r="I152">
        <v>13.88</v>
      </c>
      <c r="J152">
        <v>1.01</v>
      </c>
    </row>
    <row r="153" spans="1:10" ht="12.75">
      <c r="A153" t="s">
        <v>55</v>
      </c>
      <c r="B153">
        <v>18.21</v>
      </c>
      <c r="C153">
        <v>18.34</v>
      </c>
      <c r="D153">
        <v>1.1125</v>
      </c>
      <c r="E153" s="21">
        <v>39770</v>
      </c>
      <c r="F153" s="7">
        <v>0.061175</v>
      </c>
      <c r="G153" t="s">
        <v>240</v>
      </c>
      <c r="H153" s="9">
        <v>195364</v>
      </c>
      <c r="I153">
        <v>13.82</v>
      </c>
      <c r="J153">
        <v>1.01</v>
      </c>
    </row>
    <row r="154" spans="1:10" ht="12.75">
      <c r="A154" t="s">
        <v>268</v>
      </c>
      <c r="B154">
        <v>18.8</v>
      </c>
      <c r="C154">
        <v>18.98</v>
      </c>
      <c r="D154">
        <v>1.125</v>
      </c>
      <c r="E154" s="21">
        <v>39770</v>
      </c>
      <c r="F154" s="7">
        <v>0.059916</v>
      </c>
      <c r="G154" t="s">
        <v>240</v>
      </c>
      <c r="H154" s="9">
        <v>177066</v>
      </c>
      <c r="I154">
        <v>14.01</v>
      </c>
      <c r="J154">
        <v>1.01</v>
      </c>
    </row>
    <row r="155" spans="1:10" ht="12.75">
      <c r="A155" t="s">
        <v>269</v>
      </c>
      <c r="B155">
        <v>8.33</v>
      </c>
      <c r="C155">
        <v>8.55</v>
      </c>
      <c r="D155">
        <v>0.65</v>
      </c>
      <c r="E155" s="21">
        <v>39704</v>
      </c>
      <c r="F155" s="7">
        <v>0.108354</v>
      </c>
      <c r="G155" t="s">
        <v>158</v>
      </c>
      <c r="H155" s="9">
        <v>2852</v>
      </c>
      <c r="I155">
        <v>4.39</v>
      </c>
      <c r="J155">
        <v>0.24</v>
      </c>
    </row>
    <row r="156" spans="1:10" ht="12.75">
      <c r="A156" t="s">
        <v>270</v>
      </c>
      <c r="B156">
        <v>11.56</v>
      </c>
      <c r="C156">
        <v>11.99</v>
      </c>
      <c r="D156">
        <v>1.05</v>
      </c>
      <c r="E156" s="21">
        <v>39718</v>
      </c>
      <c r="F156" s="7">
        <v>0.133398</v>
      </c>
      <c r="G156" t="s">
        <v>158</v>
      </c>
      <c r="H156" s="9">
        <v>17328</v>
      </c>
      <c r="I156">
        <v>4.23</v>
      </c>
      <c r="J156">
        <v>0.26</v>
      </c>
    </row>
    <row r="157" spans="1:10" ht="12.75">
      <c r="A157" t="s">
        <v>271</v>
      </c>
      <c r="B157">
        <v>15.4</v>
      </c>
      <c r="C157">
        <v>15.5</v>
      </c>
      <c r="D157">
        <v>1.75</v>
      </c>
      <c r="E157" s="21">
        <v>39718</v>
      </c>
      <c r="F157" s="7">
        <v>0.309608</v>
      </c>
      <c r="G157" t="s">
        <v>158</v>
      </c>
      <c r="H157" s="9">
        <v>6063</v>
      </c>
      <c r="I157">
        <v>2.12</v>
      </c>
      <c r="J157">
        <v>0.32</v>
      </c>
    </row>
    <row r="158" spans="1:10" ht="12.75">
      <c r="A158" t="s">
        <v>272</v>
      </c>
      <c r="B158">
        <v>10.11</v>
      </c>
      <c r="C158">
        <v>10.23</v>
      </c>
      <c r="D158">
        <v>0.6</v>
      </c>
      <c r="E158" s="21">
        <v>39717</v>
      </c>
      <c r="F158" s="7">
        <v>0.051116</v>
      </c>
      <c r="G158" t="s">
        <v>147</v>
      </c>
      <c r="H158" s="9">
        <v>17145</v>
      </c>
      <c r="I158">
        <v>0.41</v>
      </c>
      <c r="J158">
        <v>-46.32</v>
      </c>
    </row>
    <row r="159" spans="1:10" ht="12.75">
      <c r="A159" t="s">
        <v>273</v>
      </c>
      <c r="B159">
        <v>25.54</v>
      </c>
      <c r="C159">
        <v>25.7</v>
      </c>
      <c r="D159">
        <v>1.4252</v>
      </c>
      <c r="E159" s="21">
        <v>39695</v>
      </c>
      <c r="F159" s="7">
        <v>0.041318</v>
      </c>
      <c r="G159" t="s">
        <v>147</v>
      </c>
      <c r="H159" s="9">
        <v>6798</v>
      </c>
      <c r="I159">
        <v>0.6</v>
      </c>
      <c r="J159">
        <v>-30.68</v>
      </c>
    </row>
    <row r="160" spans="1:10" ht="12.75">
      <c r="A160" t="s">
        <v>274</v>
      </c>
      <c r="B160">
        <v>47.27</v>
      </c>
      <c r="C160">
        <v>47.93</v>
      </c>
      <c r="D160">
        <v>2.8</v>
      </c>
      <c r="E160" s="21">
        <v>39717</v>
      </c>
      <c r="F160" s="7">
        <v>0.059456</v>
      </c>
      <c r="G160" t="s">
        <v>147</v>
      </c>
      <c r="H160" s="9">
        <v>90045</v>
      </c>
      <c r="I160">
        <v>13.83</v>
      </c>
      <c r="J160">
        <v>0.24</v>
      </c>
    </row>
    <row r="161" spans="1:10" ht="12.75">
      <c r="A161" t="s">
        <v>109</v>
      </c>
      <c r="B161">
        <v>47.8</v>
      </c>
      <c r="C161">
        <v>48.19</v>
      </c>
      <c r="D161">
        <v>2.8</v>
      </c>
      <c r="E161" s="21">
        <v>39717</v>
      </c>
      <c r="F161" s="7">
        <v>0.058687</v>
      </c>
      <c r="G161" t="s">
        <v>147</v>
      </c>
      <c r="H161" s="9">
        <v>119069</v>
      </c>
      <c r="I161">
        <v>13.92</v>
      </c>
      <c r="J161">
        <v>0.24</v>
      </c>
    </row>
    <row r="162" spans="1:10" ht="12.75">
      <c r="A162" t="s">
        <v>41</v>
      </c>
      <c r="B162">
        <v>26.04</v>
      </c>
      <c r="C162">
        <v>26.41</v>
      </c>
      <c r="D162">
        <v>1.175</v>
      </c>
      <c r="E162" s="21">
        <v>39725</v>
      </c>
      <c r="F162" s="7">
        <v>0.039043</v>
      </c>
      <c r="G162" t="s">
        <v>133</v>
      </c>
      <c r="H162" s="9">
        <v>46484</v>
      </c>
      <c r="I162">
        <v>4.57</v>
      </c>
      <c r="J162">
        <v>-57.64</v>
      </c>
    </row>
    <row r="163" spans="1:10" ht="12.75">
      <c r="A163" t="s">
        <v>275</v>
      </c>
      <c r="B163">
        <v>25.9</v>
      </c>
      <c r="C163">
        <v>26.1</v>
      </c>
      <c r="D163">
        <v>1.15</v>
      </c>
      <c r="E163" s="21">
        <v>39725</v>
      </c>
      <c r="F163" s="7">
        <v>0.039502</v>
      </c>
      <c r="G163" t="s">
        <v>133</v>
      </c>
      <c r="H163" s="9">
        <v>30910</v>
      </c>
      <c r="I163">
        <v>4.78</v>
      </c>
      <c r="J163">
        <v>-32.71</v>
      </c>
    </row>
    <row r="164" spans="1:10" ht="12.75">
      <c r="A164" t="s">
        <v>43</v>
      </c>
      <c r="B164">
        <v>21.27</v>
      </c>
      <c r="C164">
        <v>21.38</v>
      </c>
      <c r="D164">
        <v>1.2125</v>
      </c>
      <c r="E164" s="21">
        <v>39725</v>
      </c>
      <c r="F164" s="7">
        <v>0.057724</v>
      </c>
      <c r="G164" t="s">
        <v>133</v>
      </c>
      <c r="H164" s="9">
        <v>404438</v>
      </c>
      <c r="I164">
        <v>14.23</v>
      </c>
      <c r="J164">
        <v>-6.14</v>
      </c>
    </row>
    <row r="165" spans="1:10" ht="12.75">
      <c r="A165" t="s">
        <v>276</v>
      </c>
      <c r="B165">
        <v>23.18</v>
      </c>
      <c r="C165">
        <v>23.25</v>
      </c>
      <c r="D165">
        <v>1.3125</v>
      </c>
      <c r="E165" s="21">
        <v>39725</v>
      </c>
      <c r="F165" s="7">
        <v>0.057248</v>
      </c>
      <c r="G165" t="s">
        <v>133</v>
      </c>
      <c r="H165" s="9">
        <v>319747</v>
      </c>
      <c r="I165">
        <v>14.29</v>
      </c>
      <c r="J165">
        <v>1.04</v>
      </c>
    </row>
    <row r="166" spans="1:10" ht="12.75">
      <c r="A166" t="s">
        <v>277</v>
      </c>
      <c r="B166">
        <v>24.81</v>
      </c>
      <c r="C166">
        <v>24.9</v>
      </c>
      <c r="D166">
        <v>1.4</v>
      </c>
      <c r="E166" s="21">
        <v>39725</v>
      </c>
      <c r="F166" s="7">
        <v>0.057021</v>
      </c>
      <c r="G166" t="s">
        <v>133</v>
      </c>
      <c r="H166" s="9">
        <v>276539</v>
      </c>
      <c r="I166">
        <v>14.31</v>
      </c>
      <c r="J166">
        <v>-18.18</v>
      </c>
    </row>
    <row r="167" spans="1:10" ht="12.75">
      <c r="A167" t="s">
        <v>278</v>
      </c>
      <c r="B167">
        <v>24.75</v>
      </c>
      <c r="C167">
        <v>24.8</v>
      </c>
      <c r="D167">
        <v>1.4</v>
      </c>
      <c r="E167" s="21">
        <v>39725</v>
      </c>
      <c r="F167" s="7">
        <v>0.057163</v>
      </c>
      <c r="G167" t="s">
        <v>133</v>
      </c>
      <c r="H167" s="9">
        <v>469629</v>
      </c>
      <c r="I167">
        <v>14.29</v>
      </c>
      <c r="J167">
        <v>-12.58</v>
      </c>
    </row>
    <row r="168" spans="1:10" ht="12.75">
      <c r="A168" t="s">
        <v>279</v>
      </c>
      <c r="B168">
        <v>28</v>
      </c>
      <c r="C168">
        <v>28.42</v>
      </c>
      <c r="D168">
        <v>1.1942</v>
      </c>
      <c r="E168" s="21">
        <v>39751</v>
      </c>
      <c r="F168" s="7">
        <v>0.045246</v>
      </c>
      <c r="G168" t="s">
        <v>147</v>
      </c>
      <c r="H168" s="9">
        <v>8257</v>
      </c>
      <c r="I168">
        <v>2.1</v>
      </c>
      <c r="J168">
        <v>-101.69</v>
      </c>
    </row>
    <row r="169" spans="1:10" ht="12.75">
      <c r="A169" t="s">
        <v>280</v>
      </c>
      <c r="B169">
        <v>22.85</v>
      </c>
      <c r="C169">
        <v>22.99</v>
      </c>
      <c r="D169">
        <v>0.8312</v>
      </c>
      <c r="E169" s="21">
        <v>39704</v>
      </c>
      <c r="F169" s="7">
        <v>0.036559</v>
      </c>
      <c r="G169" t="s">
        <v>147</v>
      </c>
      <c r="H169" s="9">
        <v>24581</v>
      </c>
      <c r="I169">
        <v>18.04</v>
      </c>
      <c r="J169">
        <v>-2.13</v>
      </c>
    </row>
    <row r="170" spans="1:10" ht="12.75">
      <c r="A170" t="s">
        <v>281</v>
      </c>
      <c r="B170">
        <v>21.07</v>
      </c>
      <c r="C170">
        <v>21.29</v>
      </c>
      <c r="D170">
        <v>1.375</v>
      </c>
      <c r="E170" s="21">
        <v>39717</v>
      </c>
      <c r="F170" s="7">
        <v>0.066408</v>
      </c>
      <c r="G170" t="s">
        <v>147</v>
      </c>
      <c r="H170" s="9">
        <v>61689</v>
      </c>
      <c r="I170">
        <v>12.96</v>
      </c>
      <c r="J170">
        <v>1.03</v>
      </c>
    </row>
    <row r="171" spans="1:10" ht="12.75">
      <c r="A171" t="s">
        <v>282</v>
      </c>
      <c r="B171">
        <v>21.46</v>
      </c>
      <c r="C171">
        <v>21.56</v>
      </c>
      <c r="D171">
        <v>1.4</v>
      </c>
      <c r="E171" s="21">
        <v>39717</v>
      </c>
      <c r="F171" s="7">
        <v>0.066386</v>
      </c>
      <c r="G171" t="s">
        <v>147</v>
      </c>
      <c r="H171" s="9">
        <v>46084</v>
      </c>
      <c r="I171">
        <v>12.96</v>
      </c>
      <c r="J171">
        <v>-3.92</v>
      </c>
    </row>
    <row r="172" spans="1:10" ht="12.75">
      <c r="A172" t="s">
        <v>283</v>
      </c>
      <c r="B172">
        <v>9.62</v>
      </c>
      <c r="C172">
        <v>9.78</v>
      </c>
      <c r="D172">
        <v>0.525</v>
      </c>
      <c r="E172" s="21">
        <v>39703</v>
      </c>
      <c r="F172" s="7">
        <v>0.071482</v>
      </c>
      <c r="G172" t="s">
        <v>147</v>
      </c>
      <c r="H172" s="9">
        <v>108815</v>
      </c>
      <c r="I172">
        <v>2.58</v>
      </c>
      <c r="J172">
        <v>0.24</v>
      </c>
    </row>
    <row r="173" spans="1:10" ht="12.75">
      <c r="A173" t="s">
        <v>113</v>
      </c>
      <c r="B173">
        <v>20.02</v>
      </c>
      <c r="C173">
        <v>20.54</v>
      </c>
      <c r="D173">
        <v>1.45</v>
      </c>
      <c r="E173" s="21">
        <v>39779</v>
      </c>
      <c r="F173" s="7">
        <v>0.072813</v>
      </c>
      <c r="G173" t="s">
        <v>135</v>
      </c>
      <c r="H173" s="9">
        <v>122211</v>
      </c>
      <c r="I173">
        <v>12.27</v>
      </c>
      <c r="J173">
        <v>1.01</v>
      </c>
    </row>
    <row r="174" spans="1:10" ht="12.75">
      <c r="A174" t="s">
        <v>115</v>
      </c>
      <c r="B174">
        <v>25.1</v>
      </c>
      <c r="C174">
        <v>25.3</v>
      </c>
      <c r="D174">
        <v>1.2875</v>
      </c>
      <c r="E174" s="21">
        <v>39702</v>
      </c>
      <c r="F174" s="7">
        <v>0.057195</v>
      </c>
      <c r="G174" t="s">
        <v>135</v>
      </c>
      <c r="H174" s="9">
        <v>57667</v>
      </c>
      <c r="I174">
        <v>0.8</v>
      </c>
      <c r="J174">
        <v>-13.41</v>
      </c>
    </row>
    <row r="175" spans="1:10" ht="12.75">
      <c r="A175" t="s">
        <v>284</v>
      </c>
      <c r="B175">
        <v>18.37</v>
      </c>
      <c r="C175">
        <v>18.5</v>
      </c>
      <c r="D175">
        <v>1.3</v>
      </c>
      <c r="E175" s="21">
        <v>39702</v>
      </c>
      <c r="F175" s="7">
        <v>0.072329</v>
      </c>
      <c r="G175" t="s">
        <v>135</v>
      </c>
      <c r="H175" s="9">
        <v>106593</v>
      </c>
      <c r="I175">
        <v>12.18</v>
      </c>
      <c r="J175">
        <v>1.04</v>
      </c>
    </row>
    <row r="176" spans="1:10" ht="12.75">
      <c r="A176" t="s">
        <v>117</v>
      </c>
      <c r="B176">
        <v>18.6</v>
      </c>
      <c r="C176">
        <v>19</v>
      </c>
      <c r="D176">
        <v>1.3</v>
      </c>
      <c r="E176" s="21">
        <v>39702</v>
      </c>
      <c r="F176" s="7">
        <v>0.071418</v>
      </c>
      <c r="G176" t="s">
        <v>135</v>
      </c>
      <c r="H176" s="9">
        <v>76683</v>
      </c>
      <c r="I176">
        <v>12.29</v>
      </c>
      <c r="J176">
        <v>1.04</v>
      </c>
    </row>
    <row r="177" spans="1:10" ht="12.75">
      <c r="A177" t="s">
        <v>285</v>
      </c>
      <c r="B177">
        <v>16.47</v>
      </c>
      <c r="C177">
        <v>16.57</v>
      </c>
      <c r="D177">
        <v>1.1875</v>
      </c>
      <c r="E177" s="21">
        <v>39702</v>
      </c>
      <c r="F177" s="7">
        <v>0.073716</v>
      </c>
      <c r="G177" t="s">
        <v>135</v>
      </c>
      <c r="H177" s="9">
        <v>131585</v>
      </c>
      <c r="I177">
        <v>12.01</v>
      </c>
      <c r="J177">
        <v>1.04</v>
      </c>
    </row>
    <row r="178" spans="1:10" ht="12.75">
      <c r="A178" t="s">
        <v>286</v>
      </c>
      <c r="B178">
        <v>19.15</v>
      </c>
      <c r="C178">
        <v>19.35</v>
      </c>
      <c r="D178">
        <v>1.1</v>
      </c>
      <c r="E178" s="21">
        <v>39750</v>
      </c>
      <c r="F178" s="7">
        <v>0.07109</v>
      </c>
      <c r="G178" t="s">
        <v>135</v>
      </c>
      <c r="H178" s="9">
        <v>7131</v>
      </c>
      <c r="I178">
        <v>3.07</v>
      </c>
      <c r="J178">
        <v>0.2</v>
      </c>
    </row>
    <row r="179" spans="1:10" ht="12.75">
      <c r="A179" t="s">
        <v>287</v>
      </c>
      <c r="B179">
        <v>4</v>
      </c>
      <c r="C179">
        <v>4.09</v>
      </c>
      <c r="D179">
        <v>1.05</v>
      </c>
      <c r="E179" s="21">
        <v>39750</v>
      </c>
      <c r="F179" s="7">
        <v>0.61577</v>
      </c>
      <c r="G179" t="s">
        <v>158</v>
      </c>
      <c r="H179" s="9">
        <v>5754</v>
      </c>
      <c r="I179">
        <v>2.22</v>
      </c>
      <c r="J179">
        <v>0.44</v>
      </c>
    </row>
    <row r="180" spans="1:10" ht="12.75">
      <c r="A180" t="s">
        <v>127</v>
      </c>
      <c r="B180">
        <v>21.4</v>
      </c>
      <c r="C180">
        <v>21.64</v>
      </c>
      <c r="D180">
        <v>1.0625</v>
      </c>
      <c r="E180" s="21">
        <v>39701</v>
      </c>
      <c r="F180" s="7">
        <v>0.085452</v>
      </c>
      <c r="G180" t="s">
        <v>182</v>
      </c>
      <c r="H180" s="9">
        <v>198143</v>
      </c>
      <c r="I180">
        <v>3.83</v>
      </c>
      <c r="J180">
        <v>0.2</v>
      </c>
    </row>
    <row r="181" spans="1:10" ht="12.75">
      <c r="A181" t="s">
        <v>288</v>
      </c>
      <c r="B181">
        <v>18.65</v>
      </c>
      <c r="C181">
        <v>18.75</v>
      </c>
      <c r="D181">
        <v>1.25</v>
      </c>
      <c r="E181" s="21">
        <v>39701</v>
      </c>
      <c r="F181" s="7">
        <v>0.095237</v>
      </c>
      <c r="G181" t="s">
        <v>182</v>
      </c>
      <c r="H181" s="9">
        <v>94682</v>
      </c>
      <c r="I181">
        <v>6.62</v>
      </c>
      <c r="J181">
        <v>0.25</v>
      </c>
    </row>
    <row r="182" spans="1:10" ht="12.75">
      <c r="A182" s="22" t="s">
        <v>18</v>
      </c>
      <c r="B182" s="22">
        <v>25</v>
      </c>
      <c r="C182" s="22"/>
      <c r="D182" s="22">
        <f>25*0.052</f>
        <v>1.3</v>
      </c>
      <c r="E182" s="22"/>
      <c r="F182" s="23">
        <f aca="true" t="shared" si="0" ref="F182:F187">2*(D182+((25-B182)/5))/(B182+25)</f>
        <v>0.052000000000000005</v>
      </c>
      <c r="G182" s="22" t="s">
        <v>133</v>
      </c>
      <c r="H182" s="22"/>
      <c r="I182" s="22">
        <v>0</v>
      </c>
      <c r="J182" s="22">
        <v>0</v>
      </c>
    </row>
    <row r="183" spans="1:10" ht="12.75">
      <c r="A183" s="22" t="s">
        <v>23</v>
      </c>
      <c r="B183" s="22">
        <v>25.4</v>
      </c>
      <c r="C183" s="22"/>
      <c r="D183" s="22">
        <f>25*0.05</f>
        <v>1.25</v>
      </c>
      <c r="E183" s="22"/>
      <c r="F183" s="23">
        <f t="shared" si="0"/>
        <v>0.046428571428571444</v>
      </c>
      <c r="G183" s="22" t="s">
        <v>133</v>
      </c>
      <c r="H183" s="22"/>
      <c r="I183" s="22">
        <v>0</v>
      </c>
      <c r="J183" s="22">
        <v>0</v>
      </c>
    </row>
    <row r="184" spans="1:10" ht="12.75">
      <c r="A184" s="22" t="s">
        <v>25</v>
      </c>
      <c r="B184" s="22">
        <v>25.15</v>
      </c>
      <c r="C184" s="22"/>
      <c r="D184" s="22">
        <f>25*0.05</f>
        <v>1.25</v>
      </c>
      <c r="E184" s="22"/>
      <c r="F184" s="23">
        <f t="shared" si="0"/>
        <v>0.048654037886340984</v>
      </c>
      <c r="G184" s="22" t="s">
        <v>133</v>
      </c>
      <c r="H184" s="22"/>
      <c r="I184" s="22">
        <v>0</v>
      </c>
      <c r="J184" s="22">
        <v>0</v>
      </c>
    </row>
    <row r="185" spans="1:10" ht="12.75">
      <c r="A185" s="22" t="s">
        <v>33</v>
      </c>
      <c r="B185" s="22">
        <v>25.41</v>
      </c>
      <c r="C185" s="22"/>
      <c r="D185" s="22">
        <f>25*0.0525</f>
        <v>1.3125</v>
      </c>
      <c r="E185" s="22"/>
      <c r="F185" s="23">
        <f t="shared" si="0"/>
        <v>0.04881967863519143</v>
      </c>
      <c r="G185" s="22" t="s">
        <v>133</v>
      </c>
      <c r="H185" s="22"/>
      <c r="I185" s="22">
        <v>0</v>
      </c>
      <c r="J185" s="22">
        <v>0</v>
      </c>
    </row>
    <row r="186" spans="1:10" ht="12.75">
      <c r="A186" s="22" t="s">
        <v>53</v>
      </c>
      <c r="B186" s="22">
        <v>25.35</v>
      </c>
      <c r="C186" s="22"/>
      <c r="D186" s="22">
        <f>25*0.05375</f>
        <v>1.34375</v>
      </c>
      <c r="E186" s="22"/>
      <c r="F186" s="23">
        <f t="shared" si="0"/>
        <v>0.050595829195630576</v>
      </c>
      <c r="G186" s="22" t="s">
        <v>240</v>
      </c>
      <c r="H186" s="22"/>
      <c r="I186" s="22">
        <v>0</v>
      </c>
      <c r="J186" s="22">
        <v>0</v>
      </c>
    </row>
    <row r="187" spans="1:10" ht="12.75">
      <c r="A187" s="22" t="s">
        <v>45</v>
      </c>
      <c r="B187" s="22">
        <v>25.17</v>
      </c>
      <c r="C187" s="22"/>
      <c r="D187" s="22">
        <f>25*0.05</f>
        <v>1.25</v>
      </c>
      <c r="E187" s="22"/>
      <c r="F187" s="23">
        <f t="shared" si="0"/>
        <v>0.04847518437313134</v>
      </c>
      <c r="G187" s="22" t="s">
        <v>133</v>
      </c>
      <c r="H187" s="22"/>
      <c r="I187" s="22">
        <v>0</v>
      </c>
      <c r="J187" s="2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J17" sqref="J17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10.00390625" style="0" customWidth="1"/>
    <col min="4" max="4" width="11.8515625" style="0" customWidth="1"/>
    <col min="6" max="6" width="12.8515625" style="0" customWidth="1"/>
    <col min="7" max="7" width="12.28125" style="0" customWidth="1"/>
  </cols>
  <sheetData>
    <row r="1" spans="1:7" ht="12.75">
      <c r="A1" s="3" t="s">
        <v>289</v>
      </c>
      <c r="B1" t="s">
        <v>290</v>
      </c>
      <c r="C1" t="s">
        <v>291</v>
      </c>
      <c r="D1" t="s">
        <v>292</v>
      </c>
      <c r="F1" t="s">
        <v>293</v>
      </c>
      <c r="G1" t="s">
        <v>294</v>
      </c>
    </row>
    <row r="2" spans="1:7" ht="12.75">
      <c r="A2" t="s">
        <v>88</v>
      </c>
      <c r="B2" s="7">
        <v>0.0072</v>
      </c>
      <c r="C2" s="7">
        <v>0.0099</v>
      </c>
      <c r="D2" s="7">
        <v>0.0124</v>
      </c>
      <c r="F2" s="24">
        <f aca="true" t="shared" si="0" ref="F2:F17">B2*D2</f>
        <v>8.928E-05</v>
      </c>
      <c r="G2" s="24">
        <f aca="true" t="shared" si="1" ref="G2:G17">C2*D2</f>
        <v>0.00012276</v>
      </c>
    </row>
    <row r="3" spans="1:7" ht="12.75">
      <c r="A3" t="s">
        <v>18</v>
      </c>
      <c r="B3" s="25">
        <v>-0.0775</v>
      </c>
      <c r="C3" s="7">
        <v>0.013788</v>
      </c>
      <c r="D3" s="7">
        <v>0.0232</v>
      </c>
      <c r="F3" s="24">
        <f t="shared" si="0"/>
        <v>-0.001798</v>
      </c>
      <c r="G3" s="24">
        <f t="shared" si="1"/>
        <v>0.0003198816</v>
      </c>
    </row>
    <row r="4" spans="1:7" ht="12.75">
      <c r="A4" t="s">
        <v>21</v>
      </c>
      <c r="B4" s="7">
        <v>-0.0994</v>
      </c>
      <c r="C4" s="7">
        <v>0.0859</v>
      </c>
      <c r="D4" s="7">
        <v>0.0247</v>
      </c>
      <c r="F4" s="24">
        <f t="shared" si="0"/>
        <v>-0.00245518</v>
      </c>
      <c r="G4" s="24">
        <f t="shared" si="1"/>
        <v>0.00212173</v>
      </c>
    </row>
    <row r="5" spans="1:7" ht="12.75">
      <c r="A5" t="s">
        <v>23</v>
      </c>
      <c r="B5" s="7">
        <v>0.001039</v>
      </c>
      <c r="C5" s="7">
        <v>0.016</v>
      </c>
      <c r="D5" s="7">
        <v>0.0271</v>
      </c>
      <c r="F5" s="24">
        <f t="shared" si="0"/>
        <v>2.8156899999999998E-05</v>
      </c>
      <c r="G5" s="24">
        <f t="shared" si="1"/>
        <v>0.00043359999999999997</v>
      </c>
    </row>
    <row r="6" spans="1:7" ht="12.75">
      <c r="A6" t="s">
        <v>25</v>
      </c>
      <c r="B6" s="25">
        <v>-0.0775</v>
      </c>
      <c r="C6" s="7">
        <v>0.008032</v>
      </c>
      <c r="D6" s="7">
        <v>0.0272</v>
      </c>
      <c r="F6" s="24">
        <f t="shared" si="0"/>
        <v>-0.002108</v>
      </c>
      <c r="G6" s="24">
        <f t="shared" si="1"/>
        <v>0.00021847039999999996</v>
      </c>
    </row>
    <row r="7" spans="1:7" ht="12.75">
      <c r="A7" t="s">
        <v>104</v>
      </c>
      <c r="B7" s="7">
        <v>0.0711</v>
      </c>
      <c r="C7" s="7">
        <v>0.0142</v>
      </c>
      <c r="D7" s="7">
        <v>0.0271</v>
      </c>
      <c r="F7" s="24">
        <f t="shared" si="0"/>
        <v>0.00192681</v>
      </c>
      <c r="G7" s="24">
        <f t="shared" si="1"/>
        <v>0.00038482</v>
      </c>
    </row>
    <row r="8" spans="1:7" ht="12.75">
      <c r="A8" t="s">
        <v>96</v>
      </c>
      <c r="B8" s="7">
        <v>-0.088</v>
      </c>
      <c r="C8" s="7">
        <v>0.0473</v>
      </c>
      <c r="D8" s="7">
        <v>0.0106</v>
      </c>
      <c r="F8" s="24">
        <f t="shared" si="0"/>
        <v>-0.0009327999999999999</v>
      </c>
      <c r="G8" s="24">
        <f t="shared" si="1"/>
        <v>0.0005013800000000001</v>
      </c>
    </row>
    <row r="9" spans="1:7" ht="12.75">
      <c r="A9" t="s">
        <v>123</v>
      </c>
      <c r="B9" s="7">
        <v>-0.0112</v>
      </c>
      <c r="C9" s="7">
        <v>0.0061</v>
      </c>
      <c r="D9" s="7">
        <v>0.0153</v>
      </c>
      <c r="F9" s="24">
        <f t="shared" si="0"/>
        <v>-0.00017135999999999999</v>
      </c>
      <c r="G9" s="24">
        <f t="shared" si="1"/>
        <v>9.333E-05</v>
      </c>
    </row>
    <row r="10" spans="1:7" ht="12.75">
      <c r="A10" t="s">
        <v>57</v>
      </c>
      <c r="B10" s="7">
        <v>-0.0213</v>
      </c>
      <c r="C10" s="7">
        <v>0.0198</v>
      </c>
      <c r="D10" s="7">
        <v>0.0118</v>
      </c>
      <c r="F10" s="24">
        <f t="shared" si="0"/>
        <v>-0.00025133999999999996</v>
      </c>
      <c r="G10" s="24">
        <f t="shared" si="1"/>
        <v>0.00023364000000000002</v>
      </c>
    </row>
    <row r="11" spans="1:7" ht="12.75">
      <c r="A11" t="s">
        <v>107</v>
      </c>
      <c r="B11" s="7">
        <v>-0.0616</v>
      </c>
      <c r="C11" s="7">
        <v>0.0434</v>
      </c>
      <c r="D11" s="7">
        <v>0.0091</v>
      </c>
      <c r="F11" s="24">
        <f t="shared" si="0"/>
        <v>-0.0005605600000000001</v>
      </c>
      <c r="G11" s="24">
        <f t="shared" si="1"/>
        <v>0.00039494000000000004</v>
      </c>
    </row>
    <row r="12" spans="1:7" ht="12.75">
      <c r="A12" t="s">
        <v>125</v>
      </c>
      <c r="B12" s="7">
        <v>-0.0447</v>
      </c>
      <c r="C12" s="7">
        <v>0.0556</v>
      </c>
      <c r="D12" s="7">
        <v>0.0159</v>
      </c>
      <c r="F12" s="24">
        <f t="shared" si="0"/>
        <v>-0.00071073</v>
      </c>
      <c r="G12" s="24">
        <f t="shared" si="1"/>
        <v>0.00088404</v>
      </c>
    </row>
    <row r="13" spans="1:7" ht="12.75">
      <c r="A13" t="s">
        <v>33</v>
      </c>
      <c r="B13" s="7">
        <v>0.008</v>
      </c>
      <c r="C13" s="7">
        <v>0.022338</v>
      </c>
      <c r="D13" s="7">
        <v>0.0181</v>
      </c>
      <c r="F13" s="24">
        <f t="shared" si="0"/>
        <v>0.00014480000000000002</v>
      </c>
      <c r="G13" s="24">
        <f t="shared" si="1"/>
        <v>0.0004043178</v>
      </c>
    </row>
    <row r="14" spans="1:7" ht="12.75">
      <c r="A14" t="s">
        <v>64</v>
      </c>
      <c r="B14" s="7">
        <v>-0.1702</v>
      </c>
      <c r="C14" s="7">
        <v>0.1055</v>
      </c>
      <c r="D14" s="7">
        <v>0.0178</v>
      </c>
      <c r="F14" s="24">
        <f t="shared" si="0"/>
        <v>-0.0030295599999999997</v>
      </c>
      <c r="G14" s="24">
        <f t="shared" si="1"/>
        <v>0.0018778999999999998</v>
      </c>
    </row>
    <row r="15" spans="1:7" ht="12.75">
      <c r="A15" t="s">
        <v>51</v>
      </c>
      <c r="B15" s="7">
        <v>-0.0264</v>
      </c>
      <c r="C15" s="7">
        <v>0.0372</v>
      </c>
      <c r="D15" s="7">
        <v>0.0133</v>
      </c>
      <c r="F15" s="24">
        <f t="shared" si="0"/>
        <v>-0.00035111999999999996</v>
      </c>
      <c r="G15" s="24">
        <f t="shared" si="1"/>
        <v>0.0004947599999999999</v>
      </c>
    </row>
    <row r="16" spans="1:7" ht="12.75">
      <c r="A16" t="s">
        <v>53</v>
      </c>
      <c r="B16" s="25">
        <v>-0.0775</v>
      </c>
      <c r="C16" s="7">
        <v>0.013595</v>
      </c>
      <c r="D16" s="7">
        <v>0.0158</v>
      </c>
      <c r="F16" s="24">
        <f t="shared" si="0"/>
        <v>-0.0012245000000000001</v>
      </c>
      <c r="G16" s="24">
        <f t="shared" si="1"/>
        <v>0.000214801</v>
      </c>
    </row>
    <row r="17" spans="1:10" ht="12.75">
      <c r="A17" t="s">
        <v>45</v>
      </c>
      <c r="B17" s="25">
        <v>-0.0775</v>
      </c>
      <c r="C17" s="7">
        <v>0.006819</v>
      </c>
      <c r="D17" s="7">
        <v>0.0195</v>
      </c>
      <c r="F17" s="24">
        <f t="shared" si="0"/>
        <v>-0.00151125</v>
      </c>
      <c r="G17" s="24">
        <f t="shared" si="1"/>
        <v>0.0001329705</v>
      </c>
      <c r="J17" s="7"/>
    </row>
    <row r="18" spans="3:7" ht="12.75">
      <c r="C18" s="7"/>
      <c r="D18" s="7">
        <f>SUM(D2:D17)</f>
        <v>0.2889</v>
      </c>
      <c r="F18" s="24">
        <f>SUM(F2:F17)</f>
        <v>-0.012915353099999999</v>
      </c>
      <c r="G18" s="24">
        <f>SUM(G2:G17)</f>
        <v>0.0088333413</v>
      </c>
    </row>
    <row r="19" spans="2:8" ht="12.75">
      <c r="B19" s="3" t="s">
        <v>295</v>
      </c>
      <c r="C19" s="3"/>
      <c r="D19" s="7"/>
      <c r="F19" s="26">
        <f>F18/D18</f>
        <v>-0.04470527206645898</v>
      </c>
      <c r="G19" s="26">
        <f>G18/D18</f>
        <v>0.030575774662512982</v>
      </c>
      <c r="H19" t="s">
        <v>296</v>
      </c>
    </row>
    <row r="20" spans="3:4" ht="12.75">
      <c r="C20" s="7"/>
      <c r="D20" s="7"/>
    </row>
    <row r="21" spans="1:4" ht="12.75">
      <c r="A21" s="3" t="s">
        <v>297</v>
      </c>
      <c r="D21" t="s">
        <v>298</v>
      </c>
    </row>
    <row r="22" spans="1:7" ht="12.75">
      <c r="A22" t="s">
        <v>177</v>
      </c>
      <c r="B22" s="7">
        <v>-0.1113</v>
      </c>
      <c r="C22" s="7">
        <v>0.1007</v>
      </c>
      <c r="D22" s="7">
        <v>0.0176</v>
      </c>
      <c r="F22" s="24">
        <f aca="true" t="shared" si="2" ref="F22:F35">B22*D22</f>
        <v>-0.00195888</v>
      </c>
      <c r="G22" s="24">
        <f aca="true" t="shared" si="3" ref="G22:G35">C22*D22</f>
        <v>0.00177232</v>
      </c>
    </row>
    <row r="23" spans="1:7" ht="12.75">
      <c r="A23" t="s">
        <v>178</v>
      </c>
      <c r="B23" s="7">
        <v>-0.1052</v>
      </c>
      <c r="C23" s="7">
        <v>0.0892</v>
      </c>
      <c r="D23" s="7">
        <v>0.0175</v>
      </c>
      <c r="F23" s="24">
        <f t="shared" si="2"/>
        <v>-0.0018410000000000002</v>
      </c>
      <c r="G23" s="24">
        <f t="shared" si="3"/>
        <v>0.001561</v>
      </c>
    </row>
    <row r="24" spans="1:7" ht="12.75">
      <c r="A24" t="s">
        <v>179</v>
      </c>
      <c r="B24" s="7">
        <v>-0.1233</v>
      </c>
      <c r="C24" s="7">
        <v>0.0812</v>
      </c>
      <c r="D24" s="7">
        <v>0.0182</v>
      </c>
      <c r="F24" s="24">
        <f t="shared" si="2"/>
        <v>-0.0022440600000000004</v>
      </c>
      <c r="G24" s="24">
        <f t="shared" si="3"/>
        <v>0.00147784</v>
      </c>
    </row>
    <row r="25" spans="1:7" ht="12.75">
      <c r="A25" t="s">
        <v>299</v>
      </c>
      <c r="B25" s="7">
        <v>0.0057</v>
      </c>
      <c r="C25" s="7">
        <v>0.0124</v>
      </c>
      <c r="D25" s="7">
        <v>0.0206</v>
      </c>
      <c r="F25" s="24">
        <f t="shared" si="2"/>
        <v>0.00011742000000000001</v>
      </c>
      <c r="G25" s="24">
        <f t="shared" si="3"/>
        <v>0.00025544</v>
      </c>
    </row>
    <row r="26" spans="1:7" ht="12.75">
      <c r="A26" t="s">
        <v>150</v>
      </c>
      <c r="B26" s="7">
        <v>-0.0817</v>
      </c>
      <c r="C26" s="7">
        <v>0.026</v>
      </c>
      <c r="D26" s="7">
        <v>0.0112</v>
      </c>
      <c r="F26" s="24">
        <f t="shared" si="2"/>
        <v>-0.0009150399999999999</v>
      </c>
      <c r="G26" s="24">
        <f t="shared" si="3"/>
        <v>0.0002912</v>
      </c>
    </row>
    <row r="27" spans="1:7" ht="12.75">
      <c r="A27" t="s">
        <v>183</v>
      </c>
      <c r="B27" s="7">
        <v>-0.1651</v>
      </c>
      <c r="C27" s="7">
        <v>0.1072</v>
      </c>
      <c r="D27" s="7">
        <v>0.0105</v>
      </c>
      <c r="F27" s="24">
        <f t="shared" si="2"/>
        <v>-0.0017335500000000002</v>
      </c>
      <c r="G27" s="24">
        <f t="shared" si="3"/>
        <v>0.0011256</v>
      </c>
    </row>
    <row r="28" spans="1:7" ht="12.75">
      <c r="A28" t="s">
        <v>220</v>
      </c>
      <c r="B28" s="7">
        <v>-0.0237</v>
      </c>
      <c r="C28" s="7">
        <v>-0.0025</v>
      </c>
      <c r="D28">
        <v>0</v>
      </c>
      <c r="F28" s="24">
        <f t="shared" si="2"/>
        <v>0</v>
      </c>
      <c r="G28" s="24">
        <f t="shared" si="3"/>
        <v>0</v>
      </c>
    </row>
    <row r="29" spans="1:7" ht="12.75">
      <c r="A29" t="s">
        <v>221</v>
      </c>
      <c r="B29" s="7">
        <v>-0.1462</v>
      </c>
      <c r="C29" s="7">
        <v>0.118</v>
      </c>
      <c r="D29" s="7">
        <v>0.0063</v>
      </c>
      <c r="F29" s="24">
        <f t="shared" si="2"/>
        <v>-0.00092106</v>
      </c>
      <c r="G29" s="24">
        <f t="shared" si="3"/>
        <v>0.0007434</v>
      </c>
    </row>
    <row r="30" spans="1:7" ht="12.75">
      <c r="A30" t="s">
        <v>225</v>
      </c>
      <c r="B30" s="7">
        <v>-0.0019</v>
      </c>
      <c r="C30" s="7">
        <v>0.0195</v>
      </c>
      <c r="D30" s="7">
        <v>0.0344</v>
      </c>
      <c r="F30" s="24">
        <f t="shared" si="2"/>
        <v>-6.536E-05</v>
      </c>
      <c r="G30" s="24">
        <f t="shared" si="3"/>
        <v>0.0006708</v>
      </c>
    </row>
    <row r="31" spans="1:7" ht="12.75">
      <c r="A31" t="s">
        <v>229</v>
      </c>
      <c r="B31" s="7">
        <v>-0.1886</v>
      </c>
      <c r="C31" s="7">
        <v>0.1382</v>
      </c>
      <c r="D31" s="7">
        <v>0.0061</v>
      </c>
      <c r="F31" s="24">
        <f t="shared" si="2"/>
        <v>-0.00115046</v>
      </c>
      <c r="G31" s="24">
        <f t="shared" si="3"/>
        <v>0.00084302</v>
      </c>
    </row>
    <row r="32" spans="1:7" ht="12.75">
      <c r="A32" t="s">
        <v>243</v>
      </c>
      <c r="B32" s="7">
        <v>-0.1099</v>
      </c>
      <c r="C32" s="7">
        <v>0.1152</v>
      </c>
      <c r="D32" s="7">
        <v>0.0103</v>
      </c>
      <c r="F32" s="24">
        <f t="shared" si="2"/>
        <v>-0.00113197</v>
      </c>
      <c r="G32" s="24">
        <f t="shared" si="3"/>
        <v>0.00118656</v>
      </c>
    </row>
    <row r="33" spans="1:7" ht="12.75">
      <c r="A33" t="s">
        <v>276</v>
      </c>
      <c r="B33" s="7">
        <v>-0.0829</v>
      </c>
      <c r="C33" s="7">
        <v>0.0614</v>
      </c>
      <c r="D33">
        <v>0</v>
      </c>
      <c r="F33" s="24">
        <f t="shared" si="2"/>
        <v>0</v>
      </c>
      <c r="G33" s="24">
        <f t="shared" si="3"/>
        <v>0</v>
      </c>
    </row>
    <row r="34" spans="1:7" ht="12.75">
      <c r="A34" t="s">
        <v>274</v>
      </c>
      <c r="B34" s="7">
        <v>-0.0312</v>
      </c>
      <c r="C34" s="7">
        <v>0.0144</v>
      </c>
      <c r="D34" s="7">
        <v>0.0119</v>
      </c>
      <c r="F34" s="24">
        <f t="shared" si="2"/>
        <v>-0.00037128000000000004</v>
      </c>
      <c r="G34" s="24">
        <f t="shared" si="3"/>
        <v>0.00017136</v>
      </c>
    </row>
    <row r="35" spans="1:7" ht="12.75">
      <c r="A35" t="s">
        <v>288</v>
      </c>
      <c r="B35" s="7">
        <v>-0.1265</v>
      </c>
      <c r="C35" s="7">
        <v>0.0315</v>
      </c>
      <c r="D35">
        <v>0</v>
      </c>
      <c r="F35" s="24">
        <f t="shared" si="2"/>
        <v>0</v>
      </c>
      <c r="G35" s="24">
        <f t="shared" si="3"/>
        <v>0</v>
      </c>
    </row>
    <row r="36" spans="4:7" ht="12.75">
      <c r="D36" s="7">
        <f>SUM(D22:D35)</f>
        <v>0.1646</v>
      </c>
      <c r="F36" s="24">
        <f>SUM(F22:F35)</f>
        <v>-0.01221524</v>
      </c>
      <c r="G36" s="24">
        <f>SUM(G22:G35)</f>
        <v>0.010098540000000001</v>
      </c>
    </row>
    <row r="37" spans="6:7" ht="12.75">
      <c r="F37" s="26">
        <f>F36/D36</f>
        <v>-0.07421166464155529</v>
      </c>
      <c r="G37" s="26">
        <f>G36/D36</f>
        <v>0.061352004860267324</v>
      </c>
    </row>
    <row r="38" spans="1:5" ht="12.75">
      <c r="A38" t="s">
        <v>300</v>
      </c>
      <c r="B38" s="27">
        <v>39597</v>
      </c>
      <c r="C38" s="27">
        <v>39625</v>
      </c>
      <c r="D38" s="27">
        <v>39647</v>
      </c>
      <c r="E38" s="27">
        <v>39689</v>
      </c>
    </row>
    <row r="39" spans="1:5" ht="12.75">
      <c r="A39" t="s">
        <v>301</v>
      </c>
      <c r="B39">
        <v>24.35</v>
      </c>
      <c r="C39">
        <v>23</v>
      </c>
      <c r="D39">
        <v>24.2</v>
      </c>
      <c r="E39">
        <v>24.5</v>
      </c>
    </row>
    <row r="40" spans="1:8" ht="12.75">
      <c r="A40" t="s">
        <v>302</v>
      </c>
      <c r="C40">
        <v>0.275</v>
      </c>
      <c r="G40" t="s">
        <v>303</v>
      </c>
      <c r="H40" t="s">
        <v>304</v>
      </c>
    </row>
    <row r="41" spans="3:8" ht="12.75">
      <c r="C41">
        <f>(C39+C40)/B39</f>
        <v>0.9558521560574947</v>
      </c>
      <c r="D41">
        <f>(D39+D40)/C39</f>
        <v>1.0521739130434782</v>
      </c>
      <c r="E41">
        <f>(E39+E40)/D39</f>
        <v>1.012396694214876</v>
      </c>
      <c r="G41" s="7">
        <f>C41*D41-1</f>
        <v>0.005722703330059531</v>
      </c>
      <c r="H41" s="7">
        <f>E41-1</f>
        <v>0.012396694214876103</v>
      </c>
    </row>
    <row r="43" spans="2:5" ht="12.75">
      <c r="B43" s="27">
        <v>39597</v>
      </c>
      <c r="C43" s="27">
        <v>39624</v>
      </c>
      <c r="D43" s="27">
        <v>39647</v>
      </c>
      <c r="E43" s="27">
        <v>39689</v>
      </c>
    </row>
    <row r="44" spans="1:5" ht="12.75">
      <c r="A44" t="s">
        <v>305</v>
      </c>
      <c r="B44">
        <v>17.8</v>
      </c>
      <c r="C44">
        <v>17.01</v>
      </c>
      <c r="D44">
        <v>16.22</v>
      </c>
      <c r="E44">
        <v>16.91</v>
      </c>
    </row>
    <row r="45" spans="1:3" ht="12.75">
      <c r="A45" t="s">
        <v>306</v>
      </c>
      <c r="C45">
        <v>0.2097</v>
      </c>
    </row>
    <row r="46" spans="3:8" ht="12.75">
      <c r="C46">
        <f>(C45+C44)/B44</f>
        <v>0.9673988764044945</v>
      </c>
      <c r="D46">
        <f>(D45+D44)/C44</f>
        <v>0.9535567313345089</v>
      </c>
      <c r="E46">
        <f>(E45+E44)/D44</f>
        <v>1.0425400739827375</v>
      </c>
      <c r="G46" s="28">
        <f>C46*D46-1</f>
        <v>-0.07753028951905361</v>
      </c>
      <c r="H46" s="28">
        <f>E46-1</f>
        <v>0.042540073982737514</v>
      </c>
    </row>
    <row r="51" spans="3:5" ht="12.75">
      <c r="C51" s="29"/>
      <c r="D51" s="29" t="s">
        <v>307</v>
      </c>
      <c r="E51" s="29" t="s">
        <v>308</v>
      </c>
    </row>
    <row r="52" spans="3:5" ht="12.75">
      <c r="C52" s="29" t="s">
        <v>289</v>
      </c>
      <c r="D52" s="30">
        <v>-0.0447</v>
      </c>
      <c r="E52" s="30">
        <v>0.0306</v>
      </c>
    </row>
    <row r="53" spans="3:5" ht="12.75">
      <c r="C53" s="29" t="s">
        <v>297</v>
      </c>
      <c r="D53" s="30">
        <v>-0.0742</v>
      </c>
      <c r="E53" s="30">
        <v>0.0614</v>
      </c>
    </row>
    <row r="54" spans="3:5" ht="12.75">
      <c r="C54" s="29" t="s">
        <v>309</v>
      </c>
      <c r="D54" s="30">
        <v>-0.0775</v>
      </c>
      <c r="E54" s="30">
        <v>0.0425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6.8515625" style="0" customWidth="1"/>
    <col min="2" max="2" width="15.140625" style="0" customWidth="1"/>
    <col min="3" max="3" width="14.28125" style="0" customWidth="1"/>
    <col min="4" max="4" width="13.140625" style="0" customWidth="1"/>
    <col min="6" max="7" width="13.421875" style="0" customWidth="1"/>
    <col min="8" max="8" width="9.28125" style="0" customWidth="1"/>
  </cols>
  <sheetData>
    <row r="1" spans="1:7" ht="12.75">
      <c r="A1" s="3" t="s">
        <v>310</v>
      </c>
      <c r="B1" t="s">
        <v>311</v>
      </c>
      <c r="C1" t="s">
        <v>312</v>
      </c>
      <c r="D1" t="s">
        <v>313</v>
      </c>
      <c r="F1" t="s">
        <v>293</v>
      </c>
      <c r="G1" t="s">
        <v>294</v>
      </c>
    </row>
    <row r="2" spans="1:7" ht="12.75">
      <c r="A2" t="s">
        <v>148</v>
      </c>
      <c r="B2" s="7">
        <v>0.008</v>
      </c>
      <c r="C2" s="28">
        <v>0.005242</v>
      </c>
      <c r="D2" s="28">
        <v>0.004651</v>
      </c>
      <c r="F2" s="31">
        <f aca="true" t="shared" si="0" ref="F2:F11">B2*C2</f>
        <v>4.1936E-05</v>
      </c>
      <c r="G2" s="31">
        <f aca="true" t="shared" si="1" ref="G2:G11">B2*D2</f>
        <v>3.7208E-05</v>
      </c>
    </row>
    <row r="3" spans="1:7" ht="12.75">
      <c r="A3" t="s">
        <v>176</v>
      </c>
      <c r="B3" s="7">
        <v>0.0089</v>
      </c>
      <c r="C3" s="28">
        <v>0.038482</v>
      </c>
      <c r="D3" s="28">
        <v>0.065154</v>
      </c>
      <c r="F3" s="31">
        <f t="shared" si="0"/>
        <v>0.0003424898</v>
      </c>
      <c r="G3" s="31">
        <f t="shared" si="1"/>
        <v>0.0005798706</v>
      </c>
    </row>
    <row r="4" spans="1:7" ht="12.75">
      <c r="A4" t="s">
        <v>209</v>
      </c>
      <c r="B4" s="7">
        <v>0.0063</v>
      </c>
      <c r="C4" s="28">
        <v>0.013187</v>
      </c>
      <c r="D4" s="28">
        <v>0.023464</v>
      </c>
      <c r="F4" s="31">
        <f t="shared" si="0"/>
        <v>8.30781E-05</v>
      </c>
      <c r="G4" s="31">
        <f t="shared" si="1"/>
        <v>0.00014782319999999998</v>
      </c>
    </row>
    <row r="5" spans="1:7" ht="12.75">
      <c r="A5" t="s">
        <v>216</v>
      </c>
      <c r="B5" s="7">
        <v>0.0083</v>
      </c>
      <c r="C5" s="28">
        <v>-0.001009</v>
      </c>
      <c r="D5" s="28">
        <v>-0.003144</v>
      </c>
      <c r="F5" s="31">
        <f t="shared" si="0"/>
        <v>-8.3747E-06</v>
      </c>
      <c r="G5" s="31">
        <f t="shared" si="1"/>
        <v>-2.60952E-05</v>
      </c>
    </row>
    <row r="6" spans="1:7" ht="12.75">
      <c r="A6" t="s">
        <v>218</v>
      </c>
      <c r="B6" s="7">
        <v>0.0101</v>
      </c>
      <c r="C6" s="28">
        <v>0.033811</v>
      </c>
      <c r="D6" s="28">
        <v>0.012121</v>
      </c>
      <c r="F6" s="31">
        <f t="shared" si="0"/>
        <v>0.0003414911</v>
      </c>
      <c r="G6" s="31">
        <f t="shared" si="1"/>
        <v>0.0001224221</v>
      </c>
    </row>
    <row r="7" spans="1:7" ht="12.75">
      <c r="A7" t="s">
        <v>238</v>
      </c>
      <c r="B7" s="7">
        <v>0.0072</v>
      </c>
      <c r="C7" s="28">
        <v>9.7E-05</v>
      </c>
      <c r="D7" s="28">
        <v>0.017964</v>
      </c>
      <c r="F7" s="31">
        <f t="shared" si="0"/>
        <v>6.984E-07</v>
      </c>
      <c r="G7" s="31">
        <f t="shared" si="1"/>
        <v>0.0001293408</v>
      </c>
    </row>
    <row r="8" spans="1:7" ht="12.75">
      <c r="A8" t="s">
        <v>248</v>
      </c>
      <c r="B8" s="7">
        <v>0.0171</v>
      </c>
      <c r="C8" s="28">
        <v>-0.005861</v>
      </c>
      <c r="D8" s="28">
        <v>0.043508</v>
      </c>
      <c r="F8" s="31">
        <f t="shared" si="0"/>
        <v>-0.0001002231</v>
      </c>
      <c r="G8" s="31">
        <f t="shared" si="1"/>
        <v>0.0007439868</v>
      </c>
    </row>
    <row r="9" spans="1:7" ht="12.75">
      <c r="A9" t="s">
        <v>314</v>
      </c>
      <c r="B9" s="7">
        <v>0.0156</v>
      </c>
      <c r="C9" s="28">
        <v>-0.008566</v>
      </c>
      <c r="D9" s="28">
        <v>-0.055021</v>
      </c>
      <c r="F9" s="31">
        <f t="shared" si="0"/>
        <v>-0.0001336296</v>
      </c>
      <c r="G9" s="31">
        <f t="shared" si="1"/>
        <v>-0.0008583276</v>
      </c>
    </row>
    <row r="10" spans="1:7" ht="12.75">
      <c r="A10" t="s">
        <v>315</v>
      </c>
      <c r="B10" s="7">
        <v>0.0087</v>
      </c>
      <c r="C10" s="28">
        <v>-0.158803</v>
      </c>
      <c r="D10" s="28">
        <v>-0.032558</v>
      </c>
      <c r="F10" s="31">
        <f t="shared" si="0"/>
        <v>-0.0013815861</v>
      </c>
      <c r="G10" s="31">
        <f t="shared" si="1"/>
        <v>-0.00028325459999999997</v>
      </c>
    </row>
    <row r="11" spans="1:7" ht="12.75">
      <c r="A11" t="s">
        <v>283</v>
      </c>
      <c r="B11" s="7">
        <v>0.0085</v>
      </c>
      <c r="C11" s="28">
        <v>-0.001136</v>
      </c>
      <c r="D11" s="28">
        <v>0.038895</v>
      </c>
      <c r="F11" s="31">
        <f t="shared" si="0"/>
        <v>-9.656000000000002E-06</v>
      </c>
      <c r="G11" s="31">
        <f t="shared" si="1"/>
        <v>0.0003306075</v>
      </c>
    </row>
    <row r="12" spans="3:4" ht="12.75">
      <c r="C12" s="28"/>
      <c r="D12" s="28"/>
    </row>
    <row r="13" spans="2:7" ht="12.75">
      <c r="B13" s="7">
        <f>SUM(B2:B11)</f>
        <v>0.09870000000000001</v>
      </c>
      <c r="C13" s="28"/>
      <c r="D13" s="28"/>
      <c r="F13" s="31">
        <f>SUM(F2:F11)</f>
        <v>-0.0008237761000000001</v>
      </c>
      <c r="G13" s="31">
        <f>SUM(G2:G11)</f>
        <v>0.0009235816000000001</v>
      </c>
    </row>
    <row r="14" spans="3:4" ht="12.75">
      <c r="C14" s="28">
        <f>F13/B13</f>
        <v>-0.008346262411347517</v>
      </c>
      <c r="D14" s="28">
        <f>G13/B13</f>
        <v>0.009357463019250254</v>
      </c>
    </row>
    <row r="18" spans="1:5" ht="12.75">
      <c r="A18" t="s">
        <v>300</v>
      </c>
      <c r="B18" s="27">
        <v>39785</v>
      </c>
      <c r="C18" s="27">
        <v>39801</v>
      </c>
      <c r="D18" s="27">
        <v>39465</v>
      </c>
      <c r="E18" s="27">
        <v>39507</v>
      </c>
    </row>
    <row r="19" spans="1:5" ht="12.75">
      <c r="A19" t="s">
        <v>316</v>
      </c>
      <c r="B19">
        <v>22.3</v>
      </c>
      <c r="C19">
        <v>21.2</v>
      </c>
      <c r="D19">
        <v>21.81</v>
      </c>
      <c r="E19">
        <v>20.61</v>
      </c>
    </row>
    <row r="20" spans="1:8" ht="12.75">
      <c r="A20" t="s">
        <v>317</v>
      </c>
      <c r="C20">
        <v>0.290625</v>
      </c>
      <c r="G20" t="s">
        <v>303</v>
      </c>
      <c r="H20" t="s">
        <v>304</v>
      </c>
    </row>
    <row r="21" spans="3:8" ht="12.75">
      <c r="C21">
        <f>(C19+C20)/B19</f>
        <v>0.9637051569506725</v>
      </c>
      <c r="D21">
        <f>(D19+D20)/C19</f>
        <v>1.0287735849056603</v>
      </c>
      <c r="E21">
        <f>(E19+E20)/D19</f>
        <v>0.9449793672627236</v>
      </c>
      <c r="G21" s="28">
        <f>C21*D21-1</f>
        <v>-0.008565590891784658</v>
      </c>
      <c r="H21" s="28">
        <f>E21-1</f>
        <v>-0.05502063273727642</v>
      </c>
    </row>
    <row r="22" spans="1:5" ht="12.75">
      <c r="A22" t="s">
        <v>318</v>
      </c>
      <c r="B22">
        <v>15.65</v>
      </c>
      <c r="C22">
        <v>13.4</v>
      </c>
      <c r="D22">
        <v>12.9</v>
      </c>
      <c r="E22">
        <v>12.48</v>
      </c>
    </row>
    <row r="23" spans="1:8" ht="12.75">
      <c r="A23" t="s">
        <v>319</v>
      </c>
      <c r="C23">
        <v>0.275</v>
      </c>
      <c r="G23" t="s">
        <v>303</v>
      </c>
      <c r="H23" t="s">
        <v>304</v>
      </c>
    </row>
    <row r="24" spans="3:8" ht="12.75">
      <c r="C24">
        <f>(C22+C23)/B22</f>
        <v>0.8738019169329073</v>
      </c>
      <c r="D24">
        <f>(D22+D23)/C22</f>
        <v>0.9626865671641791</v>
      </c>
      <c r="E24">
        <f>(E22+E23)/D22</f>
        <v>0.9674418604651163</v>
      </c>
      <c r="G24" s="28">
        <f>C24*D24-1</f>
        <v>-0.15880263220638025</v>
      </c>
      <c r="H24" s="28">
        <f>E24-1</f>
        <v>-0.032558139534883734</v>
      </c>
    </row>
    <row r="26" spans="2:5" ht="12.75">
      <c r="B26" s="27">
        <v>39785</v>
      </c>
      <c r="C26" s="27">
        <v>39806</v>
      </c>
      <c r="D26" s="27">
        <v>39465</v>
      </c>
      <c r="E26" s="27">
        <v>39507</v>
      </c>
    </row>
    <row r="27" spans="1:5" ht="12.75">
      <c r="A27" t="s">
        <v>305</v>
      </c>
      <c r="B27">
        <v>18.06</v>
      </c>
      <c r="C27">
        <v>17.75</v>
      </c>
      <c r="D27">
        <v>17.95</v>
      </c>
      <c r="E27">
        <v>18.34</v>
      </c>
    </row>
    <row r="28" spans="1:3" ht="12.75">
      <c r="A28" t="s">
        <v>306</v>
      </c>
      <c r="C28">
        <v>0.2219</v>
      </c>
    </row>
    <row r="29" spans="3:8" ht="12.75">
      <c r="C29">
        <f>(C28+C27)/B27</f>
        <v>0.995121816168328</v>
      </c>
      <c r="D29">
        <f>(D28+D27)/C27</f>
        <v>1.0112676056338028</v>
      </c>
      <c r="E29">
        <f>(E28+E27)/D27</f>
        <v>1.0217270194986072</v>
      </c>
      <c r="G29" s="28">
        <f>C29*D29-1</f>
        <v>0.0063344563505063345</v>
      </c>
      <c r="H29" s="28">
        <f>E29-1</f>
        <v>0.021727019498607225</v>
      </c>
    </row>
    <row r="34" spans="3:5" ht="12.75">
      <c r="C34" s="29"/>
      <c r="D34" s="29" t="s">
        <v>307</v>
      </c>
      <c r="E34" s="29" t="s">
        <v>308</v>
      </c>
    </row>
    <row r="35" spans="3:5" ht="12.75">
      <c r="C35" s="29" t="s">
        <v>289</v>
      </c>
      <c r="D35" s="32" t="s">
        <v>320</v>
      </c>
      <c r="E35" s="32" t="s">
        <v>320</v>
      </c>
    </row>
    <row r="36" spans="3:5" ht="12.75">
      <c r="C36" s="29" t="s">
        <v>297</v>
      </c>
      <c r="D36" s="32">
        <v>-0.008346</v>
      </c>
      <c r="E36" s="32">
        <v>0.009357</v>
      </c>
    </row>
    <row r="37" spans="3:5" ht="12.75">
      <c r="C37" s="29" t="s">
        <v>309</v>
      </c>
      <c r="D37" s="32">
        <v>0.006334</v>
      </c>
      <c r="E37" s="32">
        <v>0.021727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6">
      <selection activeCell="C39" sqref="C39"/>
    </sheetView>
  </sheetViews>
  <sheetFormatPr defaultColWidth="9.140625" defaultRowHeight="12.75"/>
  <cols>
    <col min="1" max="1" width="14.421875" style="0" customWidth="1"/>
    <col min="2" max="2" width="17.421875" style="0" customWidth="1"/>
    <col min="3" max="3" width="13.00390625" style="0" customWidth="1"/>
    <col min="4" max="4" width="13.140625" style="0" customWidth="1"/>
    <col min="5" max="5" width="10.28125" style="0" customWidth="1"/>
    <col min="6" max="6" width="14.57421875" style="0" customWidth="1"/>
    <col min="7" max="7" width="12.421875" style="0" customWidth="1"/>
    <col min="8" max="8" width="9.28125" style="0" customWidth="1"/>
  </cols>
  <sheetData>
    <row r="1" spans="1:7" ht="12.75">
      <c r="A1" s="3" t="s">
        <v>289</v>
      </c>
      <c r="B1" t="s">
        <v>321</v>
      </c>
      <c r="C1" t="s">
        <v>322</v>
      </c>
      <c r="D1" t="s">
        <v>323</v>
      </c>
      <c r="F1" t="s">
        <v>293</v>
      </c>
      <c r="G1" t="s">
        <v>294</v>
      </c>
    </row>
    <row r="2" spans="1:7" ht="12.75">
      <c r="A2" t="s">
        <v>216</v>
      </c>
      <c r="B2" s="7">
        <v>0.0083</v>
      </c>
      <c r="C2" s="28">
        <v>-0.001976</v>
      </c>
      <c r="D2" s="28">
        <v>0.001845</v>
      </c>
      <c r="F2">
        <f aca="true" t="shared" si="0" ref="F2:F27">C2*B2</f>
        <v>-1.64008E-05</v>
      </c>
      <c r="G2">
        <f aca="true" t="shared" si="1" ref="G2:G27">D2*B2</f>
        <v>1.5313500000000002E-05</v>
      </c>
    </row>
    <row r="3" spans="1:7" ht="12.75">
      <c r="A3" t="s">
        <v>148</v>
      </c>
      <c r="B3" s="7">
        <v>0.008</v>
      </c>
      <c r="C3" s="28">
        <v>-0.003183</v>
      </c>
      <c r="D3" s="28">
        <v>0.001771</v>
      </c>
      <c r="F3">
        <f t="shared" si="0"/>
        <v>-2.5464000000000002E-05</v>
      </c>
      <c r="G3">
        <f t="shared" si="1"/>
        <v>1.4168E-05</v>
      </c>
    </row>
    <row r="4" spans="1:7" ht="12.75">
      <c r="A4" t="s">
        <v>176</v>
      </c>
      <c r="B4" s="7">
        <v>0.0089</v>
      </c>
      <c r="C4" s="28">
        <v>-0.015606</v>
      </c>
      <c r="D4" s="28">
        <v>-0.05155</v>
      </c>
      <c r="F4">
        <f t="shared" si="0"/>
        <v>-0.0001388934</v>
      </c>
      <c r="G4">
        <f t="shared" si="1"/>
        <v>-0.00045879499999999996</v>
      </c>
    </row>
    <row r="5" spans="1:7" ht="12.75">
      <c r="A5" t="s">
        <v>15</v>
      </c>
      <c r="B5" s="7">
        <v>0.0162</v>
      </c>
      <c r="C5" s="28">
        <v>-0.033906</v>
      </c>
      <c r="D5" s="28">
        <v>0.020019</v>
      </c>
      <c r="F5">
        <f t="shared" si="0"/>
        <v>-0.0005492772</v>
      </c>
      <c r="G5">
        <f t="shared" si="1"/>
        <v>0.00032430779999999997</v>
      </c>
    </row>
    <row r="6" spans="1:7" ht="12.75">
      <c r="A6" t="s">
        <v>170</v>
      </c>
      <c r="B6" s="7">
        <v>0.0118</v>
      </c>
      <c r="C6" s="28">
        <v>0.009671</v>
      </c>
      <c r="D6" s="28">
        <v>0.026155</v>
      </c>
      <c r="F6">
        <f t="shared" si="0"/>
        <v>0.00011411780000000001</v>
      </c>
      <c r="G6">
        <f t="shared" si="1"/>
        <v>0.000308629</v>
      </c>
    </row>
    <row r="7" spans="1:7" ht="12.75">
      <c r="A7" t="s">
        <v>12</v>
      </c>
      <c r="B7" s="7">
        <v>0.0149</v>
      </c>
      <c r="C7" s="28">
        <v>0.0084</v>
      </c>
      <c r="D7" s="28">
        <v>0.005429</v>
      </c>
      <c r="F7">
        <f t="shared" si="0"/>
        <v>0.00012516</v>
      </c>
      <c r="G7">
        <f t="shared" si="1"/>
        <v>8.089209999999999E-05</v>
      </c>
    </row>
    <row r="8" spans="1:7" ht="12.75">
      <c r="A8" t="s">
        <v>179</v>
      </c>
      <c r="B8" s="7">
        <v>0.0176</v>
      </c>
      <c r="C8" s="28">
        <v>-0.030724</v>
      </c>
      <c r="D8" s="28">
        <v>0.020363</v>
      </c>
      <c r="F8">
        <f t="shared" si="0"/>
        <v>-0.0005407424</v>
      </c>
      <c r="G8">
        <f t="shared" si="1"/>
        <v>0.0003583888</v>
      </c>
    </row>
    <row r="9" spans="1:7" ht="12.75">
      <c r="A9" t="s">
        <v>299</v>
      </c>
      <c r="B9" s="7">
        <v>0.0206</v>
      </c>
      <c r="C9" s="28">
        <v>0.245242</v>
      </c>
      <c r="D9" s="28">
        <v>-0.041569</v>
      </c>
      <c r="F9">
        <f t="shared" si="0"/>
        <v>0.0050519852</v>
      </c>
      <c r="G9">
        <f t="shared" si="1"/>
        <v>-0.0008563214000000001</v>
      </c>
    </row>
    <row r="10" spans="1:7" ht="12.75">
      <c r="A10" t="s">
        <v>92</v>
      </c>
      <c r="B10" s="7">
        <v>0.0107</v>
      </c>
      <c r="C10" s="28">
        <v>0.007359</v>
      </c>
      <c r="D10" s="28">
        <v>-0.022186</v>
      </c>
      <c r="F10">
        <f t="shared" si="0"/>
        <v>7.874129999999999E-05</v>
      </c>
      <c r="G10">
        <f t="shared" si="1"/>
        <v>-0.0002373902</v>
      </c>
    </row>
    <row r="11" spans="1:7" ht="12.75">
      <c r="A11" t="s">
        <v>119</v>
      </c>
      <c r="B11" s="7">
        <v>0.0116</v>
      </c>
      <c r="C11" s="28">
        <v>-0.005541</v>
      </c>
      <c r="D11" s="28">
        <v>0.004998</v>
      </c>
      <c r="F11">
        <f t="shared" si="0"/>
        <v>-6.427559999999999E-05</v>
      </c>
      <c r="G11">
        <f t="shared" si="1"/>
        <v>5.79768E-05</v>
      </c>
    </row>
    <row r="12" spans="1:7" ht="12.75">
      <c r="A12" t="s">
        <v>121</v>
      </c>
      <c r="B12" s="7">
        <v>0.0117</v>
      </c>
      <c r="C12" s="28">
        <v>-0.022728</v>
      </c>
      <c r="D12" s="28">
        <v>-0.006915</v>
      </c>
      <c r="F12">
        <f t="shared" si="0"/>
        <v>-0.00026591760000000005</v>
      </c>
      <c r="G12">
        <f t="shared" si="1"/>
        <v>-8.09055E-05</v>
      </c>
    </row>
    <row r="13" spans="1:7" ht="12.75">
      <c r="A13" t="s">
        <v>29</v>
      </c>
      <c r="B13" s="7">
        <v>0.0199</v>
      </c>
      <c r="C13" s="28">
        <v>-0.013751</v>
      </c>
      <c r="D13" s="28">
        <v>-0.022314</v>
      </c>
      <c r="F13">
        <f t="shared" si="0"/>
        <v>-0.0002736449</v>
      </c>
      <c r="G13">
        <f t="shared" si="1"/>
        <v>-0.00044404860000000004</v>
      </c>
    </row>
    <row r="14" spans="1:7" ht="12.75">
      <c r="A14" t="s">
        <v>195</v>
      </c>
      <c r="B14" s="7">
        <v>0.0056</v>
      </c>
      <c r="C14" s="28">
        <v>-0.036682</v>
      </c>
      <c r="D14" s="28">
        <v>-0.003304</v>
      </c>
      <c r="F14">
        <f t="shared" si="0"/>
        <v>-0.0002054192</v>
      </c>
      <c r="G14">
        <f t="shared" si="1"/>
        <v>-1.85024E-05</v>
      </c>
    </row>
    <row r="15" spans="1:7" ht="12.75">
      <c r="A15" t="s">
        <v>209</v>
      </c>
      <c r="B15" s="7">
        <v>0.0063</v>
      </c>
      <c r="C15" s="28">
        <v>0.014826</v>
      </c>
      <c r="D15" s="28">
        <v>-0.003064</v>
      </c>
      <c r="F15">
        <f t="shared" si="0"/>
        <v>9.34038E-05</v>
      </c>
      <c r="G15">
        <f t="shared" si="1"/>
        <v>-1.93032E-05</v>
      </c>
    </row>
    <row r="16" spans="1:7" ht="12.75">
      <c r="A16" t="s">
        <v>111</v>
      </c>
      <c r="B16" s="7">
        <v>0.0085</v>
      </c>
      <c r="C16" s="28">
        <v>-0.002986</v>
      </c>
      <c r="D16" s="28">
        <v>-0.096977</v>
      </c>
      <c r="F16">
        <f t="shared" si="0"/>
        <v>-2.5381E-05</v>
      </c>
      <c r="G16">
        <f t="shared" si="1"/>
        <v>-0.0008243045</v>
      </c>
    </row>
    <row r="17" spans="1:7" ht="12.75">
      <c r="A17" t="s">
        <v>218</v>
      </c>
      <c r="B17" s="7">
        <v>0.0101</v>
      </c>
      <c r="C17" s="28">
        <v>0.012398</v>
      </c>
      <c r="D17" s="28">
        <v>-0.008</v>
      </c>
      <c r="F17">
        <f t="shared" si="0"/>
        <v>0.00012521979999999998</v>
      </c>
      <c r="G17">
        <f t="shared" si="1"/>
        <v>-8.08E-05</v>
      </c>
    </row>
    <row r="18" spans="1:7" ht="12.75">
      <c r="A18" t="s">
        <v>238</v>
      </c>
      <c r="B18" s="7">
        <v>0.0072</v>
      </c>
      <c r="C18" s="28">
        <v>0.031986</v>
      </c>
      <c r="D18" s="28">
        <v>-0.023674</v>
      </c>
      <c r="F18">
        <f t="shared" si="0"/>
        <v>0.00023029919999999999</v>
      </c>
      <c r="G18">
        <f t="shared" si="1"/>
        <v>-0.0001704528</v>
      </c>
    </row>
    <row r="19" spans="1:7" ht="12.75">
      <c r="A19" t="s">
        <v>245</v>
      </c>
      <c r="B19" s="7">
        <v>0.0088</v>
      </c>
      <c r="C19" s="28">
        <v>0.037548</v>
      </c>
      <c r="D19" s="28">
        <v>0</v>
      </c>
      <c r="F19">
        <f t="shared" si="0"/>
        <v>0.0003304224</v>
      </c>
      <c r="G19">
        <f t="shared" si="1"/>
        <v>0</v>
      </c>
    </row>
    <row r="20" spans="1:7" ht="12.75">
      <c r="A20" t="s">
        <v>82</v>
      </c>
      <c r="B20" s="7">
        <v>0.0111</v>
      </c>
      <c r="C20" s="28">
        <v>-0.004111</v>
      </c>
      <c r="D20" s="28">
        <v>-0.009654</v>
      </c>
      <c r="F20">
        <f t="shared" si="0"/>
        <v>-4.56321E-05</v>
      </c>
      <c r="G20">
        <f t="shared" si="1"/>
        <v>-0.0001071594</v>
      </c>
    </row>
    <row r="21" spans="1:7" ht="12.75">
      <c r="A21" t="s">
        <v>84</v>
      </c>
      <c r="B21" s="7">
        <v>0.009</v>
      </c>
      <c r="C21" s="28">
        <v>0.029128</v>
      </c>
      <c r="D21" s="28">
        <v>-0.025019</v>
      </c>
      <c r="F21">
        <f t="shared" si="0"/>
        <v>0.000262152</v>
      </c>
      <c r="G21">
        <f t="shared" si="1"/>
        <v>-0.00022517099999999998</v>
      </c>
    </row>
    <row r="22" spans="1:7" ht="12.75">
      <c r="A22" t="s">
        <v>70</v>
      </c>
      <c r="B22" s="7">
        <v>0.0115</v>
      </c>
      <c r="C22" s="28">
        <v>-0.002418</v>
      </c>
      <c r="D22" s="28">
        <v>0</v>
      </c>
      <c r="F22">
        <f t="shared" si="0"/>
        <v>-2.7807E-05</v>
      </c>
      <c r="G22">
        <f t="shared" si="1"/>
        <v>0</v>
      </c>
    </row>
    <row r="23" spans="1:7" ht="12.75">
      <c r="A23" t="s">
        <v>248</v>
      </c>
      <c r="B23" s="7">
        <v>0.0171</v>
      </c>
      <c r="C23" s="28">
        <v>0.007985</v>
      </c>
      <c r="D23" s="28">
        <v>-0.002554</v>
      </c>
      <c r="F23">
        <f t="shared" si="0"/>
        <v>0.00013654350000000002</v>
      </c>
      <c r="G23">
        <f t="shared" si="1"/>
        <v>-4.36734E-05</v>
      </c>
    </row>
    <row r="24" spans="1:7" ht="12.75">
      <c r="A24" t="s">
        <v>314</v>
      </c>
      <c r="B24" s="7">
        <v>0.0156</v>
      </c>
      <c r="C24" s="28">
        <v>-0.011969</v>
      </c>
      <c r="D24" s="28">
        <v>-0.042105</v>
      </c>
      <c r="F24">
        <f t="shared" si="0"/>
        <v>-0.0001867164</v>
      </c>
      <c r="G24">
        <f t="shared" si="1"/>
        <v>-0.0006568379999999999</v>
      </c>
    </row>
    <row r="25" spans="1:7" ht="12.75">
      <c r="A25" t="s">
        <v>315</v>
      </c>
      <c r="B25" s="7">
        <v>0.0087</v>
      </c>
      <c r="C25" s="28">
        <v>-0.025245</v>
      </c>
      <c r="D25" s="28">
        <v>-0.069825</v>
      </c>
      <c r="F25">
        <f t="shared" si="0"/>
        <v>-0.00021963149999999998</v>
      </c>
      <c r="G25">
        <f t="shared" si="1"/>
        <v>-0.0006074775</v>
      </c>
    </row>
    <row r="26" spans="1:7" ht="12.75">
      <c r="A26" t="s">
        <v>283</v>
      </c>
      <c r="B26" s="7">
        <v>0.0085</v>
      </c>
      <c r="C26" s="28">
        <v>-0.015117</v>
      </c>
      <c r="D26" s="28">
        <v>-0.008763</v>
      </c>
      <c r="F26">
        <f t="shared" si="0"/>
        <v>-0.0001284945</v>
      </c>
      <c r="G26">
        <f t="shared" si="1"/>
        <v>-7.448550000000001E-05</v>
      </c>
    </row>
    <row r="27" spans="1:7" ht="12.75">
      <c r="A27" t="s">
        <v>127</v>
      </c>
      <c r="B27" s="7">
        <v>0.0163</v>
      </c>
      <c r="C27" s="28">
        <v>-0.00042</v>
      </c>
      <c r="D27" s="28">
        <v>-0.016625</v>
      </c>
      <c r="F27">
        <f t="shared" si="0"/>
        <v>-6.845999999999999E-06</v>
      </c>
      <c r="G27">
        <f t="shared" si="1"/>
        <v>-0.0002709875</v>
      </c>
    </row>
    <row r="28" spans="2:7" ht="12.75">
      <c r="B28" s="25">
        <f>SUM(B2:B27)</f>
        <v>0.3045</v>
      </c>
      <c r="C28" s="28"/>
      <c r="D28" s="28"/>
      <c r="F28" s="33">
        <f>SUM(F2:F27)</f>
        <v>0.003827501399999998</v>
      </c>
      <c r="G28" s="33">
        <f>SUM(G2:G27)</f>
        <v>-0.0040169399</v>
      </c>
    </row>
    <row r="29" spans="2:7" ht="12.75">
      <c r="B29" s="25"/>
      <c r="C29" s="26">
        <f>F28/B28</f>
        <v>0.01256979113300492</v>
      </c>
      <c r="D29" s="26">
        <f>G28/B28</f>
        <v>-0.013191920853858783</v>
      </c>
      <c r="F29" s="25"/>
      <c r="G29" s="25"/>
    </row>
    <row r="30" spans="2:7" ht="12.75">
      <c r="B30" s="25"/>
      <c r="C30" s="28"/>
      <c r="D30" s="28"/>
      <c r="F30" s="25"/>
      <c r="G30" s="25"/>
    </row>
    <row r="31" spans="1:4" ht="12.75">
      <c r="A31" s="3" t="s">
        <v>310</v>
      </c>
      <c r="B31" t="s">
        <v>324</v>
      </c>
      <c r="C31" s="28"/>
      <c r="D31" s="28"/>
    </row>
    <row r="32" spans="1:7" ht="12.75">
      <c r="A32" t="s">
        <v>57</v>
      </c>
      <c r="B32" s="7">
        <v>0.0112</v>
      </c>
      <c r="C32" s="28">
        <v>-0.014587</v>
      </c>
      <c r="D32" s="28">
        <v>0.011558</v>
      </c>
      <c r="F32" s="34">
        <f aca="true" t="shared" si="2" ref="F32:F37">B32*C32</f>
        <v>-0.00016337439999999999</v>
      </c>
      <c r="G32" s="34">
        <f aca="true" t="shared" si="3" ref="G32:G37">D32*B32</f>
        <v>0.0001294496</v>
      </c>
    </row>
    <row r="33" spans="1:7" ht="12.75">
      <c r="A33" t="s">
        <v>325</v>
      </c>
      <c r="B33" s="7">
        <v>0.03</v>
      </c>
      <c r="C33" s="28">
        <v>0.005966</v>
      </c>
      <c r="D33" s="26">
        <v>0.000525</v>
      </c>
      <c r="E33" t="s">
        <v>326</v>
      </c>
      <c r="F33" s="34">
        <f t="shared" si="2"/>
        <v>0.00017898</v>
      </c>
      <c r="G33" s="34">
        <f t="shared" si="3"/>
        <v>1.575E-05</v>
      </c>
    </row>
    <row r="34" spans="1:7" ht="12.75">
      <c r="A34" t="s">
        <v>212</v>
      </c>
      <c r="B34" s="7">
        <v>0.0072</v>
      </c>
      <c r="C34" s="28">
        <v>-0.069834</v>
      </c>
      <c r="D34" s="28">
        <v>0.002273</v>
      </c>
      <c r="F34" s="34">
        <f t="shared" si="2"/>
        <v>-0.0005028048</v>
      </c>
      <c r="G34" s="34">
        <f t="shared" si="3"/>
        <v>1.6365599999999998E-05</v>
      </c>
    </row>
    <row r="35" spans="1:7" ht="12.75">
      <c r="A35" t="s">
        <v>327</v>
      </c>
      <c r="B35" s="7">
        <v>0.0087</v>
      </c>
      <c r="C35" s="28">
        <v>-0.015894</v>
      </c>
      <c r="D35" s="28">
        <v>0.007888</v>
      </c>
      <c r="F35" s="34">
        <f t="shared" si="2"/>
        <v>-0.00013827779999999997</v>
      </c>
      <c r="G35" s="34">
        <f t="shared" si="3"/>
        <v>6.862559999999999E-05</v>
      </c>
    </row>
    <row r="36" spans="1:7" ht="12.75">
      <c r="A36" t="s">
        <v>125</v>
      </c>
      <c r="B36" s="7">
        <v>0.0092</v>
      </c>
      <c r="C36" s="28">
        <v>-0.012668</v>
      </c>
      <c r="D36" s="28">
        <v>0.015459</v>
      </c>
      <c r="F36" s="34">
        <f t="shared" si="2"/>
        <v>-0.0001165456</v>
      </c>
      <c r="G36" s="34">
        <f t="shared" si="3"/>
        <v>0.0001422228</v>
      </c>
    </row>
    <row r="37" spans="1:7" ht="12.75">
      <c r="A37" t="s">
        <v>282</v>
      </c>
      <c r="B37" s="7">
        <v>0.0109</v>
      </c>
      <c r="C37" s="28">
        <v>0.008738</v>
      </c>
      <c r="D37" s="28">
        <v>0.00321</v>
      </c>
      <c r="F37" s="34">
        <f t="shared" si="2"/>
        <v>9.524419999999999E-05</v>
      </c>
      <c r="G37" s="34">
        <f t="shared" si="3"/>
        <v>3.4989E-05</v>
      </c>
    </row>
    <row r="38" spans="2:7" ht="12.75">
      <c r="B38" s="25">
        <f>SUM(B32:B37)</f>
        <v>0.07719999999999999</v>
      </c>
      <c r="C38" s="28"/>
      <c r="D38" s="28"/>
      <c r="F38" s="33">
        <f>SUM(F32:F37)</f>
        <v>-0.0006467783999999999</v>
      </c>
      <c r="G38" s="33">
        <f>SUM(G32:G37)</f>
        <v>0.00040740260000000006</v>
      </c>
    </row>
    <row r="39" spans="3:4" ht="12.75">
      <c r="C39" s="26">
        <f>F38/B38</f>
        <v>-0.008377958549222797</v>
      </c>
      <c r="D39" s="26">
        <f>G38/B38</f>
        <v>0.005277235751295338</v>
      </c>
    </row>
    <row r="44" spans="1:9" ht="12.75">
      <c r="A44" t="s">
        <v>300</v>
      </c>
      <c r="B44" s="27">
        <v>39599</v>
      </c>
      <c r="C44" s="27">
        <v>39621</v>
      </c>
      <c r="D44" s="27">
        <v>39626</v>
      </c>
      <c r="E44" s="27">
        <v>39649</v>
      </c>
      <c r="F44" s="27">
        <v>39691</v>
      </c>
      <c r="H44" s="20" t="s">
        <v>328</v>
      </c>
      <c r="I44" s="20" t="s">
        <v>329</v>
      </c>
    </row>
    <row r="45" spans="1:6" ht="12.75">
      <c r="A45" t="s">
        <v>301</v>
      </c>
      <c r="B45">
        <v>20.75</v>
      </c>
      <c r="C45">
        <v>21.76</v>
      </c>
      <c r="D45">
        <v>20.7</v>
      </c>
      <c r="E45">
        <v>25.5</v>
      </c>
      <c r="F45">
        <v>24.44</v>
      </c>
    </row>
    <row r="46" spans="1:4" ht="12.75">
      <c r="A46" t="s">
        <v>302</v>
      </c>
      <c r="D46">
        <v>0.275</v>
      </c>
    </row>
    <row r="47" spans="1:9" ht="12.75">
      <c r="A47" t="s">
        <v>330</v>
      </c>
      <c r="C47">
        <f>(C45+C46)/B45</f>
        <v>1.0486746987951807</v>
      </c>
      <c r="D47">
        <f>(D45+D46)/C45</f>
        <v>0.963924632352941</v>
      </c>
      <c r="E47">
        <f>(E45+E46)/D45</f>
        <v>1.2318840579710146</v>
      </c>
      <c r="F47">
        <f>(F45+F46)/E45</f>
        <v>0.9584313725490197</v>
      </c>
      <c r="H47" s="28">
        <f>C47*D47*E47-1</f>
        <v>0.24524183691286883</v>
      </c>
      <c r="I47" s="28">
        <f>F47-1</f>
        <v>-0.04156862745098033</v>
      </c>
    </row>
    <row r="48" spans="1:9" ht="12.75">
      <c r="A48" t="s">
        <v>316</v>
      </c>
      <c r="B48">
        <v>24.33</v>
      </c>
      <c r="C48">
        <v>23.9</v>
      </c>
      <c r="D48">
        <v>24.05</v>
      </c>
      <c r="E48">
        <v>23.75</v>
      </c>
      <c r="F48">
        <v>22.75</v>
      </c>
      <c r="H48" s="28"/>
      <c r="I48" s="28"/>
    </row>
    <row r="49" spans="1:9" ht="12.75">
      <c r="A49" t="s">
        <v>317</v>
      </c>
      <c r="C49">
        <v>0.290625</v>
      </c>
      <c r="H49" s="28"/>
      <c r="I49" s="28"/>
    </row>
    <row r="50" spans="3:9" ht="12.75">
      <c r="C50">
        <f>(C48+C49)/B48</f>
        <v>0.994271475544595</v>
      </c>
      <c r="D50">
        <f>(D48+D49)/C48</f>
        <v>1.0062761506276152</v>
      </c>
      <c r="E50">
        <f>(E48+E49)/D48</f>
        <v>0.9875259875259875</v>
      </c>
      <c r="F50">
        <f>(F48+F49)/E48</f>
        <v>0.9578947368421052</v>
      </c>
      <c r="H50" s="28">
        <f>C50*D50*E50-1</f>
        <v>-0.011968722000663679</v>
      </c>
      <c r="I50" s="28">
        <f>F50-1</f>
        <v>-0.04210526315789476</v>
      </c>
    </row>
    <row r="51" spans="1:9" ht="12.75">
      <c r="A51" t="s">
        <v>318</v>
      </c>
      <c r="B51">
        <v>20.85</v>
      </c>
      <c r="C51">
        <v>20.15</v>
      </c>
      <c r="D51">
        <v>20.08</v>
      </c>
      <c r="E51">
        <v>20.05</v>
      </c>
      <c r="F51">
        <v>18.65</v>
      </c>
      <c r="H51" s="28"/>
      <c r="I51" s="28"/>
    </row>
    <row r="52" spans="1:9" ht="12.75">
      <c r="A52" t="s">
        <v>319</v>
      </c>
      <c r="C52">
        <v>0.275</v>
      </c>
      <c r="H52" s="28"/>
      <c r="I52" s="28"/>
    </row>
    <row r="53" spans="3:9" ht="12.75">
      <c r="C53">
        <f>(C51+C52)/B51</f>
        <v>0.9796163069544362</v>
      </c>
      <c r="D53">
        <f>(D51+D52)/C51</f>
        <v>0.9965260545905708</v>
      </c>
      <c r="E53">
        <f>(E51+E52)/D51</f>
        <v>0.9985059760956176</v>
      </c>
      <c r="F53">
        <f>(F51+F52)/E51</f>
        <v>0.9301745635910224</v>
      </c>
      <c r="H53" s="28">
        <f>C53*D53*E53-1</f>
        <v>-0.02524531243491568</v>
      </c>
      <c r="I53" s="28">
        <f>F53-1</f>
        <v>-0.06982543640897765</v>
      </c>
    </row>
    <row r="55" spans="1:9" ht="12.75">
      <c r="A55" t="s">
        <v>305</v>
      </c>
      <c r="B55">
        <v>19.44</v>
      </c>
      <c r="E55">
        <v>19.03</v>
      </c>
      <c r="F55">
        <v>19.04</v>
      </c>
      <c r="H55" s="28">
        <f>E55/B55-1</f>
        <v>-0.021090534979423925</v>
      </c>
      <c r="I55" s="28">
        <f>F55/E55-1</f>
        <v>0.0005254860746188861</v>
      </c>
    </row>
    <row r="56" ht="12.75">
      <c r="A56" t="s">
        <v>306</v>
      </c>
    </row>
    <row r="58" spans="2:4" ht="12.75">
      <c r="B58" s="29"/>
      <c r="C58" s="29" t="s">
        <v>307</v>
      </c>
      <c r="D58" s="29" t="s">
        <v>308</v>
      </c>
    </row>
    <row r="59" spans="2:4" ht="12.75">
      <c r="B59" s="29" t="s">
        <v>289</v>
      </c>
      <c r="C59" s="32">
        <v>0.01257</v>
      </c>
      <c r="D59" s="32">
        <v>-0.013192</v>
      </c>
    </row>
    <row r="60" spans="2:4" ht="12.75">
      <c r="B60" s="29" t="s">
        <v>297</v>
      </c>
      <c r="C60" s="32">
        <v>-0.008378</v>
      </c>
      <c r="D60" s="32">
        <v>0.005277</v>
      </c>
    </row>
    <row r="61" spans="2:4" ht="12.75">
      <c r="B61" s="29" t="s">
        <v>309</v>
      </c>
      <c r="C61" s="32">
        <v>-0.021091</v>
      </c>
      <c r="D61" s="32">
        <v>0.000525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6" sqref="G6"/>
    </sheetView>
  </sheetViews>
  <sheetFormatPr defaultColWidth="9.140625" defaultRowHeight="12.75"/>
  <cols>
    <col min="1" max="1" width="10.57421875" style="0" customWidth="1"/>
    <col min="3" max="3" width="11.8515625" style="0" customWidth="1"/>
    <col min="5" max="5" width="10.00390625" style="0" customWidth="1"/>
  </cols>
  <sheetData>
    <row r="1" spans="1:7" ht="12.75">
      <c r="A1" t="s">
        <v>331</v>
      </c>
      <c r="B1" t="s">
        <v>332</v>
      </c>
      <c r="C1" t="s">
        <v>333</v>
      </c>
      <c r="D1" t="s">
        <v>334</v>
      </c>
      <c r="E1" t="s">
        <v>335</v>
      </c>
      <c r="F1" t="s">
        <v>336</v>
      </c>
      <c r="G1" t="s">
        <v>337</v>
      </c>
    </row>
    <row r="2" spans="1:7" ht="12.75">
      <c r="A2" s="20" t="s">
        <v>338</v>
      </c>
      <c r="B2" s="7">
        <v>-0.0211</v>
      </c>
      <c r="C2" s="7">
        <v>-0.0084</v>
      </c>
      <c r="D2" s="7">
        <v>0.0005</v>
      </c>
      <c r="E2" s="7">
        <v>-0.0132</v>
      </c>
      <c r="F2" s="35">
        <v>0.3</v>
      </c>
      <c r="G2" s="7">
        <f>((C2-B2)+(E2-D2))*F2</f>
        <v>-0.00029999999999999976</v>
      </c>
    </row>
    <row r="3" spans="1:7" ht="12.75">
      <c r="A3" s="20" t="s">
        <v>339</v>
      </c>
      <c r="B3" s="7">
        <v>0.0063</v>
      </c>
      <c r="C3" s="7">
        <v>-0.0084</v>
      </c>
      <c r="D3" s="7">
        <v>0.0217</v>
      </c>
      <c r="E3" s="7">
        <v>0.0217</v>
      </c>
      <c r="F3" s="35">
        <v>0.1</v>
      </c>
      <c r="G3" s="7">
        <f>((C3-B3)+(E3-D3))*F3</f>
        <v>-0.00147</v>
      </c>
    </row>
    <row r="4" spans="1:7" ht="12.75">
      <c r="A4" s="20" t="s">
        <v>340</v>
      </c>
      <c r="B4" s="7">
        <v>-0.0775</v>
      </c>
      <c r="C4" s="7">
        <v>-0.0742</v>
      </c>
      <c r="D4" s="7">
        <v>0.0425</v>
      </c>
      <c r="E4" s="7">
        <v>0.0306</v>
      </c>
      <c r="F4" s="35">
        <v>0.29</v>
      </c>
      <c r="G4" s="7">
        <f>((C4-B4)+(E4-D4))*F4</f>
        <v>-0.002494000000000002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I. Hymas</cp:lastModifiedBy>
  <cp:lastPrinted>2008-09-09T23:42:52Z</cp:lastPrinted>
  <dcterms:created xsi:type="dcterms:W3CDTF">2008-11-03T16:19:25Z</dcterms:created>
  <dcterms:modified xsi:type="dcterms:W3CDTF">2008-11-03T19:14:24Z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-38355747</vt:i4>
  </property>
  <property fmtid="{D5CDD505-2E9C-101B-9397-08002B2CF9AE}" pid="3" name="_EmailSubject">
    <vt:lpwstr>CPD</vt:lpwstr>
  </property>
  <property fmtid="{D5CDD505-2E9C-101B-9397-08002B2CF9AE}" pid="4" name="_AuthorEmail">
    <vt:lpwstr>jhymas@ackerfinley.com</vt:lpwstr>
  </property>
  <property fmtid="{D5CDD505-2E9C-101B-9397-08002B2CF9AE}" pid="5" name="_AuthorEmailDisplayName">
    <vt:lpwstr>James Hymas</vt:lpwstr>
  </property>
  <property fmtid="{D5CDD505-2E9C-101B-9397-08002B2CF9AE}" pid="6" name="_ReviewingToolsShownOnce">
    <vt:lpwstr/>
  </property>
</Properties>
</file>